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nora.dullaart\Downloads\"/>
    </mc:Choice>
  </mc:AlternateContent>
  <xr:revisionPtr revIDLastSave="0" documentId="8_{683D06E4-4E6F-4FF4-B674-9EA4AB2B56A0}" xr6:coauthVersionLast="47" xr6:coauthVersionMax="47" xr10:uidLastSave="{00000000-0000-0000-0000-000000000000}"/>
  <bookViews>
    <workbookView xWindow="-120" yWindow="-120" windowWidth="29040" windowHeight="15720" xr2:uid="{00000000-000D-0000-FFFF-FFFF00000000}"/>
  </bookViews>
  <sheets>
    <sheet name="Introductie" sheetId="8" r:id="rId1"/>
    <sheet name="Hygiënescan" sheetId="5" r:id="rId2"/>
    <sheet name="Score" sheetId="7" r:id="rId3"/>
  </sheets>
  <definedNames>
    <definedName name="_xlnm._FilterDatabase" localSheetId="1" hidden="1">Hygiënescan!$H$2:$H$91</definedName>
    <definedName name="_xlnm.Print_Area" localSheetId="1">Hygiënescan!$I$3:$L$89</definedName>
    <definedName name="_xlnm.Print_Area" localSheetId="0">Introductie!$A$1:$B$39</definedName>
    <definedName name="Datum">Introductie!$B$38</definedName>
    <definedName name="Naam_Kalverhouder">Introductie!$B$36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7" l="1"/>
  <c r="C1" i="7"/>
  <c r="I4" i="5"/>
  <c r="I3" i="5"/>
  <c r="K66" i="5"/>
  <c r="K87" i="5" l="1"/>
  <c r="K85" i="5"/>
  <c r="K71" i="5"/>
  <c r="N62" i="5"/>
  <c r="F62" i="5"/>
  <c r="D62" i="5"/>
  <c r="C62" i="5"/>
  <c r="N33" i="5"/>
  <c r="N31" i="5"/>
  <c r="F33" i="5"/>
  <c r="D33" i="5"/>
  <c r="C33" i="5"/>
  <c r="N44" i="5" l="1"/>
  <c r="F52" i="5" l="1"/>
  <c r="F54" i="5"/>
  <c r="F64" i="5"/>
  <c r="C77" i="5" l="1"/>
  <c r="C75" i="5"/>
  <c r="C73" i="5"/>
  <c r="D40" i="5"/>
  <c r="D66" i="5"/>
  <c r="D17" i="5"/>
  <c r="D19" i="5"/>
  <c r="D21" i="5"/>
  <c r="D23" i="5"/>
  <c r="D25" i="5"/>
  <c r="D27" i="5"/>
  <c r="D29" i="5"/>
  <c r="D31" i="5"/>
  <c r="D35" i="5"/>
  <c r="D37" i="5"/>
  <c r="D44" i="5"/>
  <c r="D46" i="5"/>
  <c r="D48" i="5"/>
  <c r="D50" i="5"/>
  <c r="D52" i="5"/>
  <c r="D54" i="5"/>
  <c r="D56" i="5"/>
  <c r="D58" i="5"/>
  <c r="D60" i="5"/>
  <c r="D64" i="5"/>
  <c r="D69" i="5"/>
  <c r="D71" i="5"/>
  <c r="D73" i="5"/>
  <c r="D75" i="5"/>
  <c r="D77" i="5"/>
  <c r="D79" i="5"/>
  <c r="D81" i="5"/>
  <c r="D83" i="5"/>
  <c r="D85" i="5"/>
  <c r="D87" i="5"/>
  <c r="D89" i="5"/>
  <c r="D14" i="5"/>
  <c r="D12" i="5"/>
  <c r="D6" i="5"/>
  <c r="F89" i="5"/>
  <c r="F87" i="5"/>
  <c r="F85" i="5"/>
  <c r="F83" i="5"/>
  <c r="F81" i="5"/>
  <c r="F79" i="5"/>
  <c r="F77" i="5"/>
  <c r="F75" i="5"/>
  <c r="F73" i="5"/>
  <c r="F71" i="5"/>
  <c r="F69" i="5"/>
  <c r="F60" i="5"/>
  <c r="F58" i="5"/>
  <c r="F56" i="5"/>
  <c r="F50" i="5"/>
  <c r="F48" i="5"/>
  <c r="F46" i="5"/>
  <c r="F44" i="5"/>
  <c r="F37" i="5"/>
  <c r="F35" i="5"/>
  <c r="F31" i="5"/>
  <c r="F29" i="5"/>
  <c r="F27" i="5"/>
  <c r="F23" i="5"/>
  <c r="F66" i="5"/>
  <c r="F14" i="5"/>
  <c r="F12" i="5"/>
  <c r="C87" i="5"/>
  <c r="C83" i="5"/>
  <c r="C79" i="5"/>
  <c r="C71" i="5"/>
  <c r="C69" i="5"/>
  <c r="C64" i="5"/>
  <c r="C60" i="5"/>
  <c r="C54" i="5"/>
  <c r="C52" i="5"/>
  <c r="C48" i="5"/>
  <c r="C46" i="5"/>
  <c r="C44" i="5"/>
  <c r="C37" i="5"/>
  <c r="C35" i="5"/>
  <c r="C31" i="5"/>
  <c r="C29" i="5"/>
  <c r="C23" i="5"/>
  <c r="C14" i="5"/>
  <c r="C12" i="5"/>
  <c r="N71" i="5" l="1"/>
  <c r="C58" i="5"/>
  <c r="N29" i="5"/>
  <c r="N23" i="5"/>
  <c r="N87" i="5"/>
  <c r="N79" i="5"/>
  <c r="N77" i="5"/>
  <c r="N75" i="5"/>
  <c r="N58" i="5"/>
  <c r="N46" i="5"/>
  <c r="N37" i="5"/>
  <c r="N35" i="5"/>
  <c r="N66" i="5"/>
  <c r="N14" i="5"/>
  <c r="N12" i="5"/>
  <c r="K14" i="5"/>
  <c r="K75" i="5"/>
  <c r="K58" i="5"/>
  <c r="K48" i="5"/>
  <c r="K46" i="5"/>
  <c r="K44" i="5"/>
  <c r="K37" i="5"/>
  <c r="K35" i="5"/>
  <c r="K77" i="5" l="1"/>
  <c r="K79" i="5"/>
  <c r="K89" i="5" l="1"/>
  <c r="K69" i="5"/>
  <c r="K81" i="5"/>
  <c r="K83" i="5"/>
  <c r="K73" i="5"/>
  <c r="K60" i="5"/>
  <c r="K64" i="5"/>
  <c r="K54" i="5"/>
  <c r="K56" i="5"/>
  <c r="K50" i="5"/>
  <c r="K52" i="5"/>
  <c r="K42" i="5"/>
  <c r="K25" i="5"/>
  <c r="K23" i="5"/>
  <c r="K21" i="5"/>
  <c r="K27" i="5"/>
  <c r="K19" i="5"/>
  <c r="K17" i="5"/>
  <c r="K40" i="5"/>
  <c r="K10" i="5"/>
  <c r="K8" i="5"/>
  <c r="K6" i="5"/>
  <c r="N89" i="5"/>
  <c r="C89" i="5"/>
  <c r="C91" i="5" l="1"/>
  <c r="C8" i="5"/>
  <c r="C10" i="5"/>
  <c r="C40" i="5"/>
  <c r="C66" i="5"/>
  <c r="C17" i="5"/>
  <c r="C19" i="5"/>
  <c r="C27" i="5"/>
  <c r="C21" i="5"/>
  <c r="C25" i="5"/>
  <c r="C42" i="5"/>
  <c r="C50" i="5"/>
  <c r="C56" i="5"/>
  <c r="C85" i="5"/>
  <c r="C81" i="5"/>
  <c r="C6" i="5"/>
  <c r="B62" i="5" l="1"/>
  <c r="B33" i="5"/>
  <c r="B31" i="5"/>
  <c r="B89" i="5"/>
  <c r="B44" i="5"/>
  <c r="B69" i="5"/>
  <c r="B46" i="5"/>
  <c r="B35" i="5"/>
  <c r="B83" i="5"/>
  <c r="B64" i="5"/>
  <c r="B54" i="5"/>
  <c r="B77" i="5"/>
  <c r="B37" i="5"/>
  <c r="B79" i="5"/>
  <c r="B29" i="5"/>
  <c r="B6" i="5"/>
  <c r="B52" i="5"/>
  <c r="B48" i="5"/>
  <c r="B87" i="5"/>
  <c r="B12" i="5"/>
  <c r="B27" i="5"/>
  <c r="B85" i="5"/>
  <c r="B14" i="5"/>
  <c r="B73" i="5"/>
  <c r="B42" i="5"/>
  <c r="B81" i="5"/>
  <c r="B23" i="5"/>
  <c r="B75" i="5"/>
  <c r="B8" i="5"/>
  <c r="B40" i="5"/>
  <c r="B10" i="5"/>
  <c r="B66" i="5"/>
  <c r="B25" i="5"/>
  <c r="B17" i="5"/>
  <c r="B60" i="5"/>
  <c r="B58" i="5"/>
  <c r="B50" i="5"/>
  <c r="B71" i="5"/>
  <c r="B56" i="5"/>
  <c r="B21" i="5"/>
  <c r="B19" i="5"/>
  <c r="F8" i="5" l="1"/>
  <c r="F10" i="5"/>
  <c r="F40" i="5"/>
  <c r="F17" i="5"/>
  <c r="F19" i="5"/>
  <c r="F21" i="5"/>
  <c r="F25" i="5"/>
  <c r="F42" i="5"/>
  <c r="F6" i="5"/>
  <c r="E62" i="5" l="1"/>
  <c r="E33" i="5"/>
  <c r="E69" i="5"/>
  <c r="E19" i="5"/>
  <c r="E52" i="5"/>
  <c r="E85" i="5"/>
  <c r="E35" i="5"/>
  <c r="E89" i="5"/>
  <c r="E66" i="5"/>
  <c r="E81" i="5"/>
  <c r="E42" i="5"/>
  <c r="E83" i="5"/>
  <c r="E56" i="5"/>
  <c r="E58" i="5"/>
  <c r="E64" i="5"/>
  <c r="E31" i="5"/>
  <c r="E40" i="5"/>
  <c r="E87" i="5"/>
  <c r="E6" i="5"/>
  <c r="E27" i="5"/>
  <c r="E60" i="5"/>
  <c r="E50" i="5"/>
  <c r="E8" i="5"/>
  <c r="E21" i="5"/>
  <c r="E54" i="5"/>
  <c r="E23" i="5"/>
  <c r="E29" i="5"/>
  <c r="E46" i="5"/>
  <c r="E75" i="5"/>
  <c r="E10" i="5"/>
  <c r="E37" i="5"/>
  <c r="E71" i="5"/>
  <c r="E12" i="5"/>
  <c r="E44" i="5"/>
  <c r="E25" i="5"/>
  <c r="E14" i="5"/>
  <c r="E48" i="5"/>
  <c r="E79" i="5"/>
  <c r="E17" i="5"/>
  <c r="E77" i="5"/>
  <c r="E73" i="5"/>
  <c r="D7" i="5"/>
  <c r="D8" i="5"/>
  <c r="D10" i="5"/>
  <c r="D42" i="5"/>
  <c r="N40" i="5"/>
  <c r="N17" i="5"/>
  <c r="N19" i="5"/>
  <c r="N27" i="5"/>
  <c r="N21" i="5"/>
  <c r="N25" i="5"/>
  <c r="N42" i="5"/>
  <c r="N52" i="5"/>
  <c r="N50" i="5"/>
  <c r="N48" i="5"/>
  <c r="N56" i="5"/>
  <c r="N54" i="5"/>
  <c r="N64" i="5"/>
  <c r="N60" i="5"/>
  <c r="N73" i="5"/>
  <c r="N85" i="5"/>
  <c r="N83" i="5"/>
  <c r="N81" i="5"/>
  <c r="N69" i="5"/>
  <c r="N8" i="5"/>
  <c r="N10" i="5"/>
  <c r="N6" i="5"/>
  <c r="C36" i="7" l="1"/>
  <c r="C32" i="7"/>
  <c r="C28" i="7"/>
  <c r="C24" i="7"/>
  <c r="C20" i="7"/>
  <c r="C16" i="7"/>
  <c r="C30" i="7"/>
  <c r="C22" i="7"/>
  <c r="C33" i="7"/>
  <c r="C25" i="7"/>
  <c r="C17" i="7"/>
  <c r="C35" i="7"/>
  <c r="C31" i="7"/>
  <c r="C27" i="7"/>
  <c r="C23" i="7"/>
  <c r="C19" i="7"/>
  <c r="C15" i="7"/>
  <c r="C34" i="7"/>
  <c r="C26" i="7"/>
  <c r="C18" i="7"/>
  <c r="C29" i="7"/>
  <c r="C21" i="7"/>
  <c r="F5" i="7"/>
  <c r="F6" i="7"/>
  <c r="F7" i="7"/>
  <c r="F8" i="7"/>
  <c r="G6" i="7"/>
  <c r="H6" i="7" s="1"/>
  <c r="G7" i="7"/>
  <c r="H7" i="7" s="1"/>
  <c r="G5" i="7"/>
  <c r="F9" i="7" l="1"/>
  <c r="H5" i="7"/>
  <c r="G8" i="7"/>
  <c r="H8" i="7" s="1"/>
  <c r="D5" i="7"/>
  <c r="D7" i="7"/>
  <c r="D6" i="7"/>
  <c r="G9" i="7" l="1"/>
  <c r="H9" i="7"/>
  <c r="C11" i="7"/>
  <c r="D8" i="7"/>
  <c r="D9" i="7" l="1"/>
</calcChain>
</file>

<file path=xl/sharedStrings.xml><?xml version="1.0" encoding="utf-8"?>
<sst xmlns="http://schemas.openxmlformats.org/spreadsheetml/2006/main" count="198" uniqueCount="149">
  <si>
    <t>1. Ongedierte bestrijding en vogelwering</t>
  </si>
  <si>
    <t>Ja</t>
  </si>
  <si>
    <t>1.1</t>
  </si>
  <si>
    <t>1.2</t>
  </si>
  <si>
    <t>1.3</t>
  </si>
  <si>
    <t>1.4</t>
  </si>
  <si>
    <t>1.5</t>
  </si>
  <si>
    <t>2.1</t>
  </si>
  <si>
    <t>2.2</t>
  </si>
  <si>
    <t>2.3</t>
  </si>
  <si>
    <t>2.4</t>
  </si>
  <si>
    <t>3.1</t>
  </si>
  <si>
    <t>3.2</t>
  </si>
  <si>
    <t>3.3</t>
  </si>
  <si>
    <t>3.4</t>
  </si>
  <si>
    <t>3.5</t>
  </si>
  <si>
    <t>3.6</t>
  </si>
  <si>
    <t>3.7</t>
  </si>
  <si>
    <t>4.1</t>
  </si>
  <si>
    <t>4.2</t>
  </si>
  <si>
    <t>4.4</t>
  </si>
  <si>
    <t>4.5</t>
  </si>
  <si>
    <t>4.6</t>
  </si>
  <si>
    <t>4.7</t>
  </si>
  <si>
    <t>4.8</t>
  </si>
  <si>
    <t>4.9</t>
  </si>
  <si>
    <t>4.10</t>
  </si>
  <si>
    <t>Maximale score</t>
  </si>
  <si>
    <t>Behaalde score</t>
  </si>
  <si>
    <t>Landelijke score (voorbeeld)</t>
  </si>
  <si>
    <t>Is mini-male norm</t>
  </si>
  <si>
    <t>Minimale norm niet behaald</t>
  </si>
  <si>
    <t>Hoofdstuk</t>
  </si>
  <si>
    <t>nr niet gehaald</t>
  </si>
  <si>
    <t>Uw score:</t>
  </si>
  <si>
    <t>Score</t>
  </si>
  <si>
    <t>Maatregel invoeren?</t>
  </si>
  <si>
    <t>Toelichting: Onder schoon wordt verstaan: vuiligheid van huidige werkdag mag aanwezig zijn, maar geen opgestapeld vuil.</t>
  </si>
  <si>
    <t>4.11</t>
  </si>
  <si>
    <t>Behaald</t>
  </si>
  <si>
    <t>3.9</t>
  </si>
  <si>
    <t>3.8</t>
  </si>
  <si>
    <t>3.10</t>
  </si>
  <si>
    <t>De transporteur lost de gehele voerwagen op het bedrijf.</t>
  </si>
  <si>
    <t>Materialen waarmee kadavers, die naar de openbare weg worden vervoerd, in contact komen worden na gebruik gereingd en ontsmet.</t>
  </si>
  <si>
    <t>Stallen worden gereinigd en ontsmet na afleveren van de kalveren.</t>
  </si>
  <si>
    <t>De bedrijfsgebouwen zijn vrij van huisdieren.</t>
  </si>
  <si>
    <t>Toelichting: Het afsluiten van het schone (bedrijfs)gedeelte met een hek of ketting voorkomt dat bezoekers per ongeluk het schone bedrijfsgedeelte oprijden.</t>
  </si>
  <si>
    <t>Toelichting: Huisdieren, bijvoorbeeld honden en katten, kunnen ziekteverwekkers van buiten meenemen in de stal en kunnen tevens drager zijn van ziektes.</t>
  </si>
  <si>
    <t>Toelichting: Door staleigen kleding te gebruiken wordt versleping van ziekteverwekkers tussen stallen voorkomen.</t>
  </si>
  <si>
    <t>Toelichting: Ter voorkoming van insleep van ziekteverwekkers van de openbare weg naar het schone bedrijfsgedeelte.</t>
  </si>
  <si>
    <t>Toelichting: Door de gehele voerwagen te lossen op het bedrijf wordt versleping van ziekteverwekkers tussen bedrijven voorkomen.</t>
  </si>
  <si>
    <t xml:space="preserve">Toelichting: Schone kleding en schoeisel nodigen de bezoeker uit om ze aan te trekken. Daarnaast voorkomt het verspreiden van 'oude' ziekteverwekkers. </t>
  </si>
  <si>
    <t xml:space="preserve">Toelichting: Ter voorkoming van insleep van ziekteverwerkers. Bijvoorbeeld met behulp van ontsmettingsmatten. </t>
  </si>
  <si>
    <t xml:space="preserve">Toelichting: Ter voorkoming van overdracht van ziekteverwekkers tussen verschillende bedrijven / locaties. </t>
  </si>
  <si>
    <t xml:space="preserve">Het terrein rondom de stallen is vrij van materialen (b.v. pallets, oude inventaris, bouwmaterialen etc.). </t>
  </si>
  <si>
    <t xml:space="preserve">Toelichting: Dakgoten zijn goed voor algemene hygiëne. Als er water op de grond ligt, dan is er een verhoogde kans op vochtige afdelingen. </t>
  </si>
  <si>
    <t>4.3</t>
  </si>
  <si>
    <t>Toelichting: Het all-in, all-out principe verhoogt de gezondheid van de kalveren.</t>
  </si>
  <si>
    <t>Toelichting: Ter voorkoming van insleep van ziekteverwekkers. Bijvoorbeeld met behulp van ontsmettingsmatten.</t>
  </si>
  <si>
    <t>Het bedrijfsterrein wordt goed schoon gehouden.</t>
  </si>
  <si>
    <t>De hygiënesluis is voorzien van een operationele douche.</t>
  </si>
  <si>
    <t>Toelichting: Ter voorkoming van insleep ziekteverwekkers.</t>
  </si>
  <si>
    <t xml:space="preserve">De chauffeur van diervoerder loopt niet over het schone bedrijfsgedeelte of gebruikt altijd bedrijfseigen schoeisel of wegwerpschoeisel. </t>
  </si>
  <si>
    <t>De kadavervoorziening is visueel schoon.</t>
  </si>
  <si>
    <t>Toelichting: Ter voorkoming van verspreiding van dierziekten.</t>
  </si>
  <si>
    <t>Het terrein rondom alle stallen is verhard.</t>
  </si>
  <si>
    <t xml:space="preserve">Bezoekers nemen geen eigen materialen voor hergebruik mee die in contact komen met de kalveren of de eigen materialen worden eerst gedesinfecteerd. </t>
  </si>
  <si>
    <t>Toelichting: Ter voorkoming van overdracht van ziekteverwekkers tussen verschillende diersoorten. Antwoord "Ja"als er geen andere evenhoevigen aanwezig zijn op het bedrijf.</t>
  </si>
  <si>
    <t>Antwoord (Ja/Nee)</t>
  </si>
  <si>
    <t>Totaalpercentage</t>
  </si>
  <si>
    <t xml:space="preserve">Ingevuld door: </t>
  </si>
  <si>
    <t>Naam Kalverhouder:</t>
  </si>
  <si>
    <t>UBN:</t>
  </si>
  <si>
    <t>Datum:</t>
  </si>
  <si>
    <t>GEGEVENS HYGIËNESCAN KALVERHOUDERIJ</t>
  </si>
  <si>
    <t xml:space="preserve">Toelichting: Vogels zijn een bron van ziekteverwekkers. Denk daarbij ook aan de gevulde voerkarren. </t>
  </si>
  <si>
    <t>De voeropslag is zodanig ingericht dat er geen vogels in kunnen komen of is vrij van vogels of het voer is verpakt.</t>
  </si>
  <si>
    <t xml:space="preserve">Begroeing rondom de stallen wordt kort gehouden of er is geen begroeing aanwezig. </t>
  </si>
  <si>
    <t>Toelichting: Begroeing vormt een ideale schuilplaats voor ongedierte, daarom minimaal 1 meter rondom de stallen geen begroeing. Denk hierbij ook aan de achterkant van de stal.</t>
  </si>
  <si>
    <t>Kalverhouder, gezinsleden en medewerkers maken bij betreden van het schone (bedrijfs)gedeelte gebruik van de hygiënesluis.</t>
  </si>
  <si>
    <t xml:space="preserve">Toelichting:  Ter voorkoming van insleep ziekteverwekkers vanaf het vuile gedeelte op het bedrijf. </t>
  </si>
  <si>
    <t>Bij van elkaar lostaande dierverblijven wordt gebruik gemaakt van staleigen kleding en schoeisel of men gebruikt wegwerpkleding.</t>
  </si>
  <si>
    <t>Er wordt volgens het all-in, all-out principe gewerkt op het bedrijf.</t>
  </si>
  <si>
    <t>De kalverhouder en de eventuele andere kalververzorger(s) komen alleen in contact met kalveren op dit bedrijf.</t>
  </si>
  <si>
    <t>2. Hygiëne bedrijfs(-terrein)</t>
  </si>
  <si>
    <t>2.5</t>
  </si>
  <si>
    <t>2.6</t>
  </si>
  <si>
    <t>2.7</t>
  </si>
  <si>
    <t>2.8</t>
  </si>
  <si>
    <t>2.9</t>
  </si>
  <si>
    <t>2.10</t>
  </si>
  <si>
    <t>3. Toepassen hygiënemaatregelen</t>
  </si>
  <si>
    <t xml:space="preserve">Toelichting: Verminderd de aanwezigheid van ongedierte, insleep van vuil en vergemakkelijkt de reiniging van het terrein. Denk hierbij ook aan het stuk achter de stal. </t>
  </si>
  <si>
    <t>Toelichting: Verminderd de aanwezigheid van ongedierte, insleep van vuil en vergemakkelijkt de reiniging van de loop- en rijpaden. Denk hierbij ook aan het stuk achter de stal.</t>
  </si>
  <si>
    <t>De toegang tot het schone (bedrijfs)gedeelte is afgesloten met een hek (dit heeft de voorkeur) of een ketting.</t>
  </si>
  <si>
    <t xml:space="preserve">Bezoekers maken bij betreden van het schone (bedrijfs)gedeelte gebruik van de hygiënesluis en registreren hun bezoek in het bezoekersregister.   </t>
  </si>
  <si>
    <t>Er zijn hygiëneregels (protocol) beschikbaar (zichtbaar) voor bezoekers.</t>
  </si>
  <si>
    <t xml:space="preserve">Bij gebruik van naalden wordt bij elke kalf een nieuwe naald gebruikt. </t>
  </si>
  <si>
    <t>Toelichting: Ter voorkoming van overdracht van ziekteverwekkers tussen kalveren.</t>
  </si>
  <si>
    <t>3.11</t>
  </si>
  <si>
    <t>3.12</t>
  </si>
  <si>
    <t>Toelichting: Het all-in, all-out principe verhoogt de gezondheid van de kalveren. Als 3.11 met 'Ja' wordt beantwoord, dan kan 3.12 ook met 'Ja' worden beantwoord.</t>
  </si>
  <si>
    <t xml:space="preserve">Er wordt volgens het all-in, all-out principe gewerkt per compartiment. </t>
  </si>
  <si>
    <t>3.13</t>
  </si>
  <si>
    <t>3.14</t>
  </si>
  <si>
    <t>4. Voertuigen, materialen en personeel</t>
  </si>
  <si>
    <t xml:space="preserve">Toelichting: Vogels zijn een bron van ziekteverwekkers. Antwoord 'Ja' indien er geen vogels aanwezig zijn in de bedrijfsgebouwen. </t>
  </si>
  <si>
    <t>2.11</t>
  </si>
  <si>
    <t>Frequentie van de ongediertebeoordeling en / of -bestrijding is gebaseerd op de ongedierte druk van de stallen en voeropslag.</t>
  </si>
  <si>
    <t>Na een voerlevering worden resten voer die rondom de silo's, bunkers en tanks liggen opgeruimd of er zijn geen voerresten.</t>
  </si>
  <si>
    <t>Er wordt altijd gebruik gemaakt van de handenwasgelegenheid in de hygiënesluis of er wordt gebruik gemaakt van wegwerphandschoenen.</t>
  </si>
  <si>
    <t xml:space="preserve">Er wordt uitsluitend gewerkt volgens het schone / vuile weg principe. </t>
  </si>
  <si>
    <t>Toelichting:  Het wordt aangeraden om te werken met een ongediertebestrijdingsplan. Een dergelijk plan bevat minimaal: plattegrond met locaties lokdozen (klemmen), logboek met registratie van uitgevoerde controles, omschrijving correctieve acties, omschrijving gebruikte bestrijdingsmiddelen, opvolgingsfrequentie ingezette  bestrijdingsmiddelen. Ongedierte kan worden bestreden door een gediplomeerd ongediertebestrijdingsbedrijf of zelf met licentie ongediertebestrijding ratten en muizen (incl. registratie). De vraag kan met "Ja" worden beantwoord als een professionele ongediertebestrijder wordt ingezet.</t>
  </si>
  <si>
    <t>Toelichting: Afwezigheid van materialen, zoals pallets en oude inventaris, verminderd de kans op ongedierte.</t>
  </si>
  <si>
    <t>Toelichting: De hygiëneregels hangen in de hygiënesluis. In de hygiëneregels is minimaal opgenomen: dragen van bedrijfskleding en -schoeisel, handen wassen, gebruik van persoonlijke beschermingsmiddelen et cetera.</t>
  </si>
  <si>
    <t>Toelichting: Ter voorkoming van insleep van ziekteverwekkers op het bedrijf.</t>
  </si>
  <si>
    <t>Toelichting: Vliegen zijn een bron van ziekteverwekkers. Door regelmatige controle kan een plaag voorkomen worden. Denk hierbij ook aan de voerkarren.</t>
  </si>
  <si>
    <t>Er zijn geen andere evenhoevigen (schapen, geiten, runderen etc.) aanwezig op het bedrijf.</t>
  </si>
  <si>
    <t>(vragen die met "nee" zijn beantwoord):</t>
  </si>
  <si>
    <t>Toelichting: Er is minimaal een wasbak met afvoer, stromend warm en koud water, zeep en een papieren handdoek aanwezig. Handen worden gewassen bij betreden en verlaten van het schone bedrijfsgedeelte.</t>
  </si>
  <si>
    <r>
      <rPr>
        <b/>
        <i/>
        <sz val="15"/>
        <color theme="1"/>
        <rFont val="Calibri"/>
        <family val="2"/>
        <scheme val="minor"/>
      </rPr>
      <t>(voorbeeld)</t>
    </r>
    <r>
      <rPr>
        <sz val="15"/>
        <color theme="1"/>
        <rFont val="Calibri"/>
        <family val="2"/>
        <scheme val="minor"/>
      </rPr>
      <t xml:space="preserve"> norm</t>
    </r>
  </si>
  <si>
    <t xml:space="preserve">Toelichting: Door te reinigen en te ontsmetten worden potentiële ziekteverwekkers voor het nieuwe koppel verwijderd. Alleen toegelaten middelen door CTBG mogen hiervoor worden gebruikt. </t>
  </si>
  <si>
    <t xml:space="preserve">De voerpaden in de stal zijn vrij van melk en / of voerresten. </t>
  </si>
  <si>
    <t xml:space="preserve">De bedrijfsgebouwen zijn zodanig ingericht dat ze moeilijk toegankelijk zijn voor ongedierte (muizen en ratten).  </t>
  </si>
  <si>
    <t xml:space="preserve">Toelichting: Voorkomen van ongedierte (muizen en ratten) is beter dan bestrijden. </t>
  </si>
  <si>
    <t>De loop- en rijpaden naar en / of rondom alle stallen zijn verhard.</t>
  </si>
  <si>
    <t>Toelichting: Aanwezigheid van voerresten trekt ongedierte aan. Voerresten liggen rondom de silo's, bunkers en tanks. Voer ligt erin.</t>
  </si>
  <si>
    <t>De hygiënesluis, voerkeuken en voerruimte inclusief de gebruikte materialen worden visueel goed schoon gehouden (minimaal 1 keer per week reinigen).</t>
  </si>
  <si>
    <t>Toelichting: De hygiënesluis, voerkeuken en voerruimte inclusief de gebruikte materialen zijn voortdurend visueel schoon door ze minimaal 1 keer per week te reinigen.</t>
  </si>
  <si>
    <t>De voerinstallatie wordt goed schoon gehouden (minimaal 1 keer per week reinigen).</t>
  </si>
  <si>
    <t xml:space="preserve">Toelichting: Onder 'voerinstallatie' vallen alle materialen die gebruikt worden voor het voeren van de kalveren (incl. voermengwagen, melkleiding en (medicijn)menger). Deze materialen worden regelmatig (ten minste wekelijks) gereinigd. Er wordt geadviseerd om de melkinstallatie na gebruik goed te spoelen. </t>
  </si>
  <si>
    <t xml:space="preserve">Alle daken van de bedrijfsgebouwen zijn voorzien van dakgoten. </t>
  </si>
  <si>
    <t xml:space="preserve">Toelichting: Ter voorkoming van insleep ziekteverwekkers via materialen en gereedschappen op het bedrijf. Antwoord "Ja" als bezoekers geen eigen materialen voor hergebruik meenemen die in contact komen met de kalveren of als de eigen materialen eerst worden gedesinfecteerd. </t>
  </si>
  <si>
    <t>Toelichting: Het schone/vuile weg principe wordt altijd toegepast zoals bij aanvoer voer, aan- en afvoer kalveren en afvoer mest. Het schone / vuile weg principe houdt in dat alle bedrijfsruimtes en paden voor het eigen bedrijfsverkeer ‘schoon’ zijn en alles buiten het bedrijf  ‘vuil’.  Vuile en schone weg zijn zodanig van elkaar gescheiden dat insleep van ziektekiemen van buiten het bedrijf zo veel mogelijk wordt voorkomen. Oftewel vuile weg ligt buiten het bedrijfsterrein.</t>
  </si>
  <si>
    <t>Wielen en wielkasten van alle auto's en wagens worden vóór het oprijden van het schone (bedrijfs)gedeelte gereinigd en ontsmet of ze rijden het schone (bedrijfs)gedeelte niet op.</t>
  </si>
  <si>
    <t xml:space="preserve">Toelichting: Ter voorkoming van insleep van ziekteverwekkers. Wegwerpschoeisel mag ook. Antwoord "Ja" als de chauffeur niet over het schone bedrijfsgedeelte loopt of altijd gebruik maakt van bedrijfseigen schoeisel of wegwerpschoeisel. </t>
  </si>
  <si>
    <t>Toelichting: Ter voorkoming van insleep van ziekteverwekkers. Wegwerpkleding mag ook. Antwoord "Ja" als de chauffeur niet in de stal komt of altijd gebruik maakt van bedrijfseigen kleding en schoeisel van het kalverbedrijf.</t>
  </si>
  <si>
    <t>De chauffeur van starters, nuchtere en vette kalveren komt niet in de stal of gebruikt altijd bedrijfseigen kleding en schoeisel van het kalverbedrijf.</t>
  </si>
  <si>
    <t xml:space="preserve">Toelichting: Ter voorkoming van insleep ziekteverwekkers. Antwoord "Ja" als de chauffeur niet over het schone bedrijfsgedeelte loopt of altijd gebruik maakt van bedrijfseigen kleding en schoeisel of als de mest via een pijplijn naar KGBI gaat.  </t>
  </si>
  <si>
    <t xml:space="preserve">We raden u aan om extra aandacht te besteden aan de volgende onderwerpen: </t>
  </si>
  <si>
    <t>De bedrijfsgebouwen zijn zodanig ingericht dat er geen vogels in kunnen komen of zijn vrij van vogels.</t>
  </si>
  <si>
    <t xml:space="preserve">Frequentie van bestrijding van maden / vliegen is gebaseerd op de te verwachte maden / vliegen druk in de bedrijfsgebouwen en voeropslag. </t>
  </si>
  <si>
    <t xml:space="preserve">Toelichting: Voerresten zijn resten voer die blijven liggen en zodoende verschimmelen en / of  vergaan en ongedierte aantrekken. Dit gaat niet om het dagelijkse voer dat er ligt om opgegeten te worden. Melk- en voerresten trekken muizen, ratten, vogels en vliegen aan. Melkresten vormen ideale broedplekken voor maden en vliegen. </t>
  </si>
  <si>
    <t>Toelichting: Ter voorkoming van insleep ziekteverwekkers op het bedrijf. In de hygiënesluis is een bezoekersregister aanwezig. Bezoekers tekenen het register zodra ze het schone bedrijfsgedeelte betreden. Uitzondering voor gebruik van de hygiënesluis voor transporteurs en voerleveranciers die niet in de dierverblijven komen.</t>
  </si>
  <si>
    <t xml:space="preserve">Bedrijfs- en staleigen kleding en laarzen worden na gebruik gewassen indien deze niet meer visueel schoon zijn of er wordt gebruik gemaakt van wegwerpkleding. </t>
  </si>
  <si>
    <t>Wielen en wielkasten van alle voerwagens worden vóór het oprijden van het schone (bedrijfs)gedeelte gereinigd en ontsmet of ze rijden het schone (bedrijfs)gedeelte niet op of het betreft 1-op-1 transport vanaf leverancier.</t>
  </si>
  <si>
    <t xml:space="preserve">De chauffeur van het mesttransport loopt niet over het schone bedrijfsgedeelte of gebruikt altijd bedrijfseigen kleding en schoeisel of de mest gaat via een pijplijn naar KGBI. </t>
  </si>
  <si>
    <t>Bij mesttransport wordt uitsluitend gebruik gemaakt van de zuigslang van het kalverenbedrijf of de mest gaat via een pijplijn naar KGBI.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</si>
</sst>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sz val="15"/>
      <color theme="1"/>
      <name val="Calibri"/>
      <family val="2"/>
      <scheme val="minor"/>
    </font>
    <font>
      <b/>
      <sz val="15"/>
      <color theme="1"/>
      <name val="Calibri"/>
      <family val="2"/>
      <scheme val="minor"/>
    </font>
    <font>
      <sz val="15"/>
      <color theme="0" tint="-0.249977111117893"/>
      <name val="Calibri"/>
      <family val="2"/>
      <scheme val="minor"/>
    </font>
    <font>
      <b/>
      <sz val="15"/>
      <name val="Calibri"/>
      <family val="2"/>
      <scheme val="minor"/>
    </font>
    <font>
      <sz val="15"/>
      <name val="Calibri"/>
      <family val="2"/>
      <scheme val="minor"/>
    </font>
    <font>
      <i/>
      <sz val="15"/>
      <name val="Calibri"/>
      <family val="2"/>
      <scheme val="minor"/>
    </font>
    <font>
      <i/>
      <sz val="15"/>
      <color theme="1"/>
      <name val="Calibri"/>
      <family val="2"/>
      <scheme val="minor"/>
    </font>
    <font>
      <b/>
      <i/>
      <sz val="15"/>
      <color theme="1"/>
      <name val="Calibri"/>
      <family val="2"/>
      <scheme val="minor"/>
    </font>
    <font>
      <sz val="15"/>
      <color theme="0" tint="-0.499984740745262"/>
      <name val="Calibri"/>
      <family val="2"/>
      <scheme val="minor"/>
    </font>
    <font>
      <sz val="15"/>
      <color theme="0" tint="-0.14999847407452621"/>
      <name val="Calibri"/>
      <family val="2"/>
      <scheme val="minor"/>
    </font>
    <font>
      <b/>
      <sz val="15"/>
      <color theme="0" tint="-0.499984740745262"/>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theme="8" tint="0.79998168889431442"/>
        <bgColor indexed="64"/>
      </patternFill>
    </fill>
    <fill>
      <patternFill patternType="solid">
        <fgColor theme="3" tint="0.79998168889431442"/>
        <bgColor indexed="64"/>
      </patternFill>
    </fill>
  </fills>
  <borders count="15">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76">
    <xf numFmtId="0" fontId="0" fillId="0" borderId="0" xfId="0"/>
    <xf numFmtId="0" fontId="2" fillId="0" borderId="0" xfId="0" applyFont="1"/>
    <xf numFmtId="0" fontId="3" fillId="5" borderId="9" xfId="0" applyFont="1" applyFill="1" applyBorder="1"/>
    <xf numFmtId="0" fontId="3" fillId="5" borderId="10" xfId="0" applyFont="1" applyFill="1" applyBorder="1"/>
    <xf numFmtId="0" fontId="3" fillId="5" borderId="11" xfId="0" applyFont="1" applyFill="1" applyBorder="1"/>
    <xf numFmtId="0" fontId="3" fillId="5" borderId="12" xfId="0" applyFont="1" applyFill="1" applyBorder="1"/>
    <xf numFmtId="0" fontId="3" fillId="0" borderId="11" xfId="0" applyFont="1" applyBorder="1"/>
    <xf numFmtId="0" fontId="3" fillId="0" borderId="13" xfId="0" applyFont="1" applyBorder="1"/>
    <xf numFmtId="0" fontId="5" fillId="0" borderId="0" xfId="0" applyFont="1" applyAlignment="1">
      <alignment vertical="top"/>
    </xf>
    <xf numFmtId="0" fontId="5" fillId="0" borderId="0" xfId="0" applyFont="1" applyAlignment="1">
      <alignment horizontal="center" vertical="top"/>
    </xf>
    <xf numFmtId="0" fontId="6" fillId="0" borderId="0" xfId="0" applyFont="1" applyAlignment="1">
      <alignment vertical="top"/>
    </xf>
    <xf numFmtId="0" fontId="7" fillId="0" borderId="0" xfId="0" applyFont="1" applyAlignment="1">
      <alignment horizontal="center" vertical="top"/>
    </xf>
    <xf numFmtId="0" fontId="5" fillId="0" borderId="0" xfId="0" applyFont="1"/>
    <xf numFmtId="0" fontId="5" fillId="0" borderId="0" xfId="0" applyFont="1" applyAlignment="1">
      <alignment vertical="top" wrapText="1"/>
    </xf>
    <xf numFmtId="0" fontId="8" fillId="4" borderId="0" xfId="0" applyFont="1" applyFill="1" applyAlignment="1">
      <alignment horizontal="center" vertical="top" wrapText="1"/>
    </xf>
    <xf numFmtId="0" fontId="9" fillId="0" borderId="0" xfId="0" applyFont="1" applyAlignment="1">
      <alignment horizontal="left" vertical="top"/>
    </xf>
    <xf numFmtId="0" fontId="9" fillId="2" borderId="0" xfId="0" applyFont="1" applyFill="1" applyAlignment="1">
      <alignment vertical="top" wrapText="1"/>
    </xf>
    <xf numFmtId="0" fontId="9" fillId="0" borderId="0" xfId="0" applyFont="1" applyAlignment="1">
      <alignment horizontal="center" vertical="top"/>
    </xf>
    <xf numFmtId="0" fontId="10" fillId="0" borderId="0" xfId="0" applyFont="1" applyAlignment="1">
      <alignment vertical="top" wrapText="1"/>
    </xf>
    <xf numFmtId="0" fontId="11" fillId="0" borderId="0" xfId="0" applyFont="1" applyAlignment="1">
      <alignment vertical="top" wrapText="1"/>
    </xf>
    <xf numFmtId="0" fontId="9" fillId="0" borderId="0" xfId="0" applyFont="1" applyAlignment="1">
      <alignment vertical="top" wrapText="1"/>
    </xf>
    <xf numFmtId="0" fontId="9" fillId="0" borderId="0" xfId="0" applyFont="1" applyAlignment="1">
      <alignment vertical="top"/>
    </xf>
    <xf numFmtId="0" fontId="11" fillId="0" borderId="0" xfId="0" applyFont="1" applyAlignment="1">
      <alignment vertical="top"/>
    </xf>
    <xf numFmtId="0" fontId="8" fillId="4" borderId="0" xfId="0" applyFont="1" applyFill="1" applyAlignment="1">
      <alignment horizontal="left" vertical="top"/>
    </xf>
    <xf numFmtId="0" fontId="5" fillId="4" borderId="0" xfId="0" applyFont="1" applyFill="1" applyAlignment="1">
      <alignment horizontal="center" vertical="top"/>
    </xf>
    <xf numFmtId="0" fontId="10" fillId="0" borderId="0" xfId="0" applyFont="1" applyAlignment="1">
      <alignment vertical="top"/>
    </xf>
    <xf numFmtId="0" fontId="5" fillId="4" borderId="0" xfId="0" applyFont="1" applyFill="1"/>
    <xf numFmtId="0" fontId="9" fillId="2" borderId="0" xfId="0" applyFont="1" applyFill="1" applyAlignment="1">
      <alignment vertical="top"/>
    </xf>
    <xf numFmtId="0" fontId="5" fillId="0" borderId="0" xfId="0" applyFont="1" applyAlignment="1">
      <alignment horizontal="left" vertical="top"/>
    </xf>
    <xf numFmtId="0" fontId="5" fillId="0" borderId="0" xfId="0" applyFont="1" applyAlignment="1">
      <alignment wrapText="1"/>
    </xf>
    <xf numFmtId="0" fontId="9" fillId="0" borderId="0" xfId="0" applyFont="1" applyAlignment="1">
      <alignment vertical="center" wrapText="1"/>
    </xf>
    <xf numFmtId="0" fontId="5" fillId="0" borderId="0" xfId="0" applyFont="1" applyAlignment="1">
      <alignment horizontal="center" vertical="top" wrapText="1"/>
    </xf>
    <xf numFmtId="0" fontId="13" fillId="0" borderId="0" xfId="0" applyFont="1" applyAlignment="1">
      <alignment horizontal="center" vertical="top" wrapText="1"/>
    </xf>
    <xf numFmtId="0" fontId="14" fillId="0" borderId="0" xfId="0" applyFont="1" applyAlignment="1">
      <alignment wrapText="1"/>
    </xf>
    <xf numFmtId="9" fontId="8" fillId="0" borderId="0" xfId="1" applyFont="1" applyBorder="1" applyAlignment="1">
      <alignment horizontal="center" vertical="top"/>
    </xf>
    <xf numFmtId="9" fontId="9" fillId="0" borderId="0" xfId="1" applyFont="1" applyBorder="1" applyAlignment="1">
      <alignment horizontal="center" vertical="top"/>
    </xf>
    <xf numFmtId="0" fontId="13" fillId="0" borderId="0" xfId="0" applyFont="1" applyAlignment="1">
      <alignment horizontal="center" vertical="top"/>
    </xf>
    <xf numFmtId="0" fontId="14" fillId="0" borderId="0" xfId="0" applyFont="1"/>
    <xf numFmtId="9" fontId="8" fillId="0" borderId="0" xfId="1" applyFont="1" applyFill="1" applyBorder="1" applyAlignment="1">
      <alignment horizontal="center" vertical="top"/>
    </xf>
    <xf numFmtId="0" fontId="15" fillId="0" borderId="0" xfId="0" applyFont="1" applyAlignment="1">
      <alignment horizontal="center" vertical="top" wrapText="1"/>
    </xf>
    <xf numFmtId="0" fontId="15" fillId="0" borderId="0" xfId="0" applyFont="1" applyAlignment="1">
      <alignment horizontal="center" vertical="top"/>
    </xf>
    <xf numFmtId="0" fontId="6" fillId="0" borderId="0" xfId="0" applyFont="1" applyAlignment="1">
      <alignment horizontal="center"/>
    </xf>
    <xf numFmtId="0" fontId="5" fillId="0" borderId="0" xfId="0" applyFont="1" applyAlignment="1">
      <alignment horizontal="center"/>
    </xf>
    <xf numFmtId="0" fontId="14" fillId="0" borderId="0" xfId="0" applyFont="1" applyAlignment="1">
      <alignment horizontal="center"/>
    </xf>
    <xf numFmtId="9" fontId="8" fillId="0" borderId="0" xfId="1" applyFont="1" applyFill="1" applyBorder="1" applyAlignment="1">
      <alignment horizontal="left"/>
    </xf>
    <xf numFmtId="0" fontId="12" fillId="0" borderId="0" xfId="0" applyFont="1"/>
    <xf numFmtId="0" fontId="11" fillId="0" borderId="0" xfId="0" applyFont="1"/>
    <xf numFmtId="0" fontId="9" fillId="3" borderId="0" xfId="0" applyFont="1" applyFill="1" applyAlignment="1" applyProtection="1">
      <alignment horizontal="center" vertical="top"/>
      <protection locked="0"/>
    </xf>
    <xf numFmtId="0" fontId="5" fillId="0" borderId="0" xfId="0" applyFont="1" applyAlignment="1" applyProtection="1">
      <alignment horizontal="center" vertical="top"/>
      <protection locked="0"/>
    </xf>
    <xf numFmtId="0" fontId="5" fillId="2" borderId="0" xfId="0" applyFont="1" applyFill="1" applyAlignment="1" applyProtection="1">
      <alignment horizontal="center" vertical="top"/>
      <protection locked="0"/>
    </xf>
    <xf numFmtId="0" fontId="4" fillId="0" borderId="12" xfId="0" applyFont="1" applyBorder="1" applyProtection="1">
      <protection locked="0"/>
    </xf>
    <xf numFmtId="0" fontId="4" fillId="0" borderId="12" xfId="0" applyFont="1" applyBorder="1" applyAlignment="1" applyProtection="1">
      <alignment horizontal="left"/>
      <protection locked="0"/>
    </xf>
    <xf numFmtId="14" fontId="4" fillId="0" borderId="12" xfId="0" applyNumberFormat="1" applyFont="1" applyBorder="1" applyAlignment="1" applyProtection="1">
      <alignment horizontal="left"/>
      <protection locked="0"/>
    </xf>
    <xf numFmtId="0" fontId="4" fillId="0" borderId="14" xfId="0" applyFont="1" applyBorder="1" applyAlignment="1" applyProtection="1">
      <alignment horizontal="left"/>
      <protection locked="0"/>
    </xf>
    <xf numFmtId="0" fontId="5" fillId="0" borderId="0" xfId="0" applyFont="1" applyAlignment="1" applyProtection="1">
      <alignment vertical="top"/>
      <protection hidden="1"/>
    </xf>
    <xf numFmtId="0" fontId="5" fillId="0" borderId="0" xfId="0" applyFont="1" applyAlignment="1" applyProtection="1">
      <alignment horizontal="center" vertical="top"/>
      <protection hidden="1"/>
    </xf>
    <xf numFmtId="0" fontId="5" fillId="0" borderId="0" xfId="0" applyFont="1" applyAlignment="1" applyProtection="1">
      <alignment vertical="top" wrapText="1"/>
      <protection hidden="1"/>
    </xf>
    <xf numFmtId="0" fontId="5" fillId="0" borderId="0" xfId="0" applyFont="1" applyAlignment="1" applyProtection="1">
      <alignment horizontal="center" vertical="top" wrapText="1"/>
      <protection hidden="1"/>
    </xf>
    <xf numFmtId="0" fontId="5" fillId="0" borderId="0" xfId="0" applyFont="1" applyAlignment="1" applyProtection="1">
      <alignment vertical="center"/>
      <protection hidden="1"/>
    </xf>
    <xf numFmtId="0" fontId="9" fillId="0" borderId="0" xfId="0" applyFont="1" applyAlignment="1" applyProtection="1">
      <alignment horizontal="center" vertical="top"/>
      <protection hidden="1"/>
    </xf>
    <xf numFmtId="0" fontId="9" fillId="4" borderId="0" xfId="0" applyFont="1" applyFill="1" applyAlignment="1" applyProtection="1">
      <alignment horizontal="center" vertical="top"/>
      <protection hidden="1"/>
    </xf>
    <xf numFmtId="0" fontId="8" fillId="4" borderId="0" xfId="0" applyFont="1" applyFill="1" applyAlignment="1">
      <alignment horizontal="left" vertical="top"/>
    </xf>
    <xf numFmtId="0" fontId="8" fillId="4" borderId="0" xfId="0" applyFont="1" applyFill="1" applyAlignment="1">
      <alignment horizontal="right" vertical="top" wrapText="1"/>
    </xf>
    <xf numFmtId="14" fontId="6" fillId="0" borderId="0" xfId="0" applyNumberFormat="1" applyFont="1" applyAlignment="1">
      <alignment horizontal="center" vertical="top"/>
    </xf>
    <xf numFmtId="0" fontId="6" fillId="0" borderId="0" xfId="0" applyFont="1" applyAlignment="1">
      <alignment horizontal="center" vertical="top"/>
    </xf>
    <xf numFmtId="0" fontId="5" fillId="0" borderId="0" xfId="0" applyFont="1" applyAlignment="1">
      <alignment horizontal="center"/>
    </xf>
    <xf numFmtId="14" fontId="5" fillId="0" borderId="0" xfId="0" applyNumberFormat="1" applyFont="1" applyAlignment="1">
      <alignment horizont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0" xfId="0" applyFont="1" applyAlignment="1">
      <alignment horizontal="left" vertical="top" wrapText="1"/>
    </xf>
    <xf numFmtId="0" fontId="5" fillId="0" borderId="6" xfId="0" applyFont="1" applyBorder="1" applyAlignment="1">
      <alignment horizontal="left" vertical="top" wrapText="1"/>
    </xf>
    <xf numFmtId="0" fontId="5" fillId="0" borderId="7" xfId="0" applyFont="1" applyBorder="1" applyAlignment="1">
      <alignment horizontal="left" vertical="top" wrapText="1"/>
    </xf>
    <xf numFmtId="0" fontId="5" fillId="0" borderId="1" xfId="0" applyFont="1" applyBorder="1" applyAlignment="1">
      <alignment horizontal="left" vertical="top" wrapText="1"/>
    </xf>
    <xf numFmtId="0" fontId="5" fillId="0" borderId="8" xfId="0" applyFont="1" applyBorder="1" applyAlignment="1">
      <alignment horizontal="left" vertical="top" wrapText="1"/>
    </xf>
  </cellXfs>
  <cellStyles count="2">
    <cellStyle name="Procent" xfId="1" builtinId="5"/>
    <cellStyle name="Standaard" xfId="0" builtinId="0"/>
  </cellStyles>
  <dxfs count="4">
    <dxf>
      <font>
        <color rgb="FF00B050"/>
      </font>
    </dxf>
    <dxf>
      <font>
        <color rgb="FFFF0000"/>
      </font>
    </dxf>
    <dxf>
      <font>
        <color rgb="FF00B050"/>
      </font>
    </dxf>
    <dxf>
      <font>
        <color rgb="FFFF000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r:id="rId1"/>
</file>

<file path=xl/activeX/activeX2.xml><?xml version="1.0" encoding="utf-8"?>
<ax:ocx xmlns:ax="http://schemas.microsoft.com/office/2006/activeX" xmlns:r="http://schemas.openxmlformats.org/officeDocument/2006/relationships" ax:classid="{D7053240-CE69-11CD-A777-00DD01143C57}"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9526</xdr:rowOff>
    </xdr:from>
    <xdr:to>
      <xdr:col>1</xdr:col>
      <xdr:colOff>220788</xdr:colOff>
      <xdr:row>3</xdr:row>
      <xdr:rowOff>171450</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9526"/>
          <a:ext cx="3106863" cy="733424"/>
        </a:xfrm>
        <a:prstGeom prst="rect">
          <a:avLst/>
        </a:prstGeom>
      </xdr:spPr>
    </xdr:pic>
    <xdr:clientData/>
  </xdr:twoCellAnchor>
  <xdr:twoCellAnchor>
    <xdr:from>
      <xdr:col>0</xdr:col>
      <xdr:colOff>0</xdr:colOff>
      <xdr:row>4</xdr:row>
      <xdr:rowOff>180974</xdr:rowOff>
    </xdr:from>
    <xdr:to>
      <xdr:col>2</xdr:col>
      <xdr:colOff>0</xdr:colOff>
      <xdr:row>32</xdr:row>
      <xdr:rowOff>247649</xdr:rowOff>
    </xdr:to>
    <xdr:sp macro="" textlink="">
      <xdr:nvSpPr>
        <xdr:cNvPr id="4" name="Tekstvak 3">
          <a:extLst>
            <a:ext uri="{FF2B5EF4-FFF2-40B4-BE49-F238E27FC236}">
              <a16:creationId xmlns:a16="http://schemas.microsoft.com/office/drawing/2014/main" id="{00000000-0008-0000-0000-000004000000}"/>
            </a:ext>
          </a:extLst>
        </xdr:cNvPr>
        <xdr:cNvSpPr txBox="1"/>
      </xdr:nvSpPr>
      <xdr:spPr>
        <a:xfrm>
          <a:off x="0" y="942974"/>
          <a:ext cx="4514850" cy="5953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300" b="1">
              <a:latin typeface="+mn-lt"/>
              <a:ea typeface="Tahoma" panose="020B0604030504040204" pitchFamily="34" charset="0"/>
              <a:cs typeface="Tahoma" panose="020B0604030504040204" pitchFamily="34" charset="0"/>
            </a:rPr>
            <a:t>Hygiënescan Kalverhouderij </a:t>
          </a:r>
        </a:p>
        <a:p>
          <a:endParaRPr lang="nl-NL" sz="1300" b="1">
            <a:latin typeface="+mn-lt"/>
            <a:ea typeface="Tahoma" panose="020B0604030504040204" pitchFamily="34" charset="0"/>
            <a:cs typeface="Tahoma" panose="020B0604030504040204" pitchFamily="34" charset="0"/>
          </a:endParaRPr>
        </a:p>
        <a:p>
          <a:r>
            <a:rPr lang="nl-NL" sz="1300" b="1">
              <a:latin typeface="+mn-lt"/>
              <a:ea typeface="Tahoma" panose="020B0604030504040204" pitchFamily="34" charset="0"/>
              <a:cs typeface="Tahoma" panose="020B0604030504040204" pitchFamily="34" charset="0"/>
            </a:rPr>
            <a:t>Introductie </a:t>
          </a:r>
        </a:p>
        <a:p>
          <a:r>
            <a:rPr lang="nl-NL" sz="1300" b="0">
              <a:latin typeface="+mn-lt"/>
              <a:ea typeface="Tahoma" panose="020B0604030504040204" pitchFamily="34" charset="0"/>
              <a:cs typeface="Tahoma" panose="020B0604030504040204" pitchFamily="34" charset="0"/>
            </a:rPr>
            <a:t>De</a:t>
          </a:r>
          <a:r>
            <a:rPr lang="nl-NL" sz="1300" b="0" baseline="0">
              <a:latin typeface="+mn-lt"/>
              <a:ea typeface="Tahoma" panose="020B0604030504040204" pitchFamily="34" charset="0"/>
              <a:cs typeface="Tahoma" panose="020B0604030504040204" pitchFamily="34" charset="0"/>
            </a:rPr>
            <a:t> hygiënescan is opgesteld door de Stichting Brancheorganisatie Kalversector (SBK) in samenwerking met de kalversector. Het doel van de hygiënescan is om het bewustzijn over hygiëne in de kalverhouderij te bevorderen </a:t>
          </a:r>
          <a:r>
            <a:rPr lang="nl-NL" sz="1300" b="0" baseline="0">
              <a:solidFill>
                <a:sysClr val="windowText" lastClr="000000"/>
              </a:solidFill>
              <a:latin typeface="+mn-lt"/>
              <a:ea typeface="Tahoma" panose="020B0604030504040204" pitchFamily="34" charset="0"/>
              <a:cs typeface="Tahoma" panose="020B0604030504040204" pitchFamily="34" charset="0"/>
            </a:rPr>
            <a:t>en gesprekken over hygiëne tussen erfbetreders en kalverhouders te ondersteunen. De uitkomst van de hygiënescan dient niet als een absoluut getal gezien te worden. Mocht u vragen of opbouwende kritiek hebben over de</a:t>
          </a:r>
          <a:r>
            <a:rPr lang="nl-NL" sz="1300" b="0" baseline="0">
              <a:latin typeface="+mn-lt"/>
              <a:ea typeface="Tahoma" panose="020B0604030504040204" pitchFamily="34" charset="0"/>
              <a:cs typeface="Tahoma" panose="020B0604030504040204" pitchFamily="34" charset="0"/>
            </a:rPr>
            <a:t> hygiënescan, dan kunt u deze sturen naar SBK via info@kalversector.nl. Het SBK secretariaat is ook telefonisch bereikbaar via: 030 755 5080. </a:t>
          </a:r>
        </a:p>
        <a:p>
          <a:endParaRPr lang="nl-NL" sz="1300" b="0" baseline="0">
            <a:latin typeface="+mn-lt"/>
            <a:ea typeface="Tahoma" panose="020B0604030504040204" pitchFamily="34" charset="0"/>
            <a:cs typeface="Tahoma" panose="020B0604030504040204" pitchFamily="34" charset="0"/>
          </a:endParaRPr>
        </a:p>
        <a:p>
          <a:r>
            <a:rPr lang="nl-NL" sz="1300" b="1" baseline="0">
              <a:latin typeface="+mn-lt"/>
              <a:ea typeface="Tahoma" panose="020B0604030504040204" pitchFamily="34" charset="0"/>
              <a:cs typeface="Tahoma" panose="020B0604030504040204" pitchFamily="34" charset="0"/>
            </a:rPr>
            <a:t>Gebruiksaanwijzing Hygiënescan</a:t>
          </a:r>
        </a:p>
        <a:p>
          <a:r>
            <a:rPr lang="nl-NL" sz="1300">
              <a:solidFill>
                <a:schemeClr val="dk1"/>
              </a:solidFill>
              <a:effectLst/>
              <a:latin typeface="+mn-lt"/>
              <a:ea typeface="+mn-ea"/>
              <a:cs typeface="+mn-cs"/>
            </a:rPr>
            <a:t>De</a:t>
          </a:r>
          <a:r>
            <a:rPr lang="nl-NL" sz="1300" baseline="0">
              <a:solidFill>
                <a:schemeClr val="dk1"/>
              </a:solidFill>
              <a:effectLst/>
              <a:latin typeface="+mn-lt"/>
              <a:ea typeface="+mn-ea"/>
              <a:cs typeface="+mn-cs"/>
            </a:rPr>
            <a:t> hygiënescan bestaat uit drie tabbladen: Introductie, Hygiënescan en Score. Op het tabblad "Introductie" kunt u onderaan uw naam invullen met daarbij de datum en de naam van degene die de hygiënescan heeft ingevuld. Op het tabblad "Hygiënescan" staan de vragen. U kunt een toelichting uitschuiven door op de knoppen ('toelichting aan' en 'toelichting uit') bovenaan de pagina te drukken. Onder "Antwoord" kunt u de vraag beantwoorden met "Ja" of "Nee".  U kunt gewoon op de cel klikken en dan komen de antwoord mogelijkheden naar voren.  Afhankelijk van de vraag kunt u </a:t>
          </a:r>
          <a:r>
            <a:rPr lang="nl-NL" sz="1300">
              <a:solidFill>
                <a:schemeClr val="dk1"/>
              </a:solidFill>
              <a:effectLst/>
              <a:latin typeface="+mn-lt"/>
              <a:ea typeface="+mn-ea"/>
              <a:cs typeface="+mn-cs"/>
            </a:rPr>
            <a:t>5, 7,5 of 10 punten per vraag behalen. Als u alle vragen hebt</a:t>
          </a:r>
          <a:r>
            <a:rPr lang="nl-NL" sz="1300" baseline="0">
              <a:solidFill>
                <a:schemeClr val="dk1"/>
              </a:solidFill>
              <a:effectLst/>
              <a:latin typeface="+mn-lt"/>
              <a:ea typeface="+mn-ea"/>
              <a:cs typeface="+mn-cs"/>
            </a:rPr>
            <a:t> ingevuld, dan kunt u uw score terugvinden op het tabblad "Score</a:t>
          </a:r>
          <a:r>
            <a:rPr lang="nl-NL" sz="1300" baseline="0">
              <a:solidFill>
                <a:sysClr val="windowText" lastClr="000000"/>
              </a:solidFill>
              <a:effectLst/>
              <a:latin typeface="+mn-lt"/>
              <a:ea typeface="+mn-ea"/>
              <a:cs typeface="+mn-cs"/>
            </a:rPr>
            <a:t>". U kunt hier ook een overzicht terugvinden van onderwerpen, waar u "nee" op hebt geantwoord. Wij raden u aan om hier extra aandacht aan te gaan besteden. Wij raden u ook aan om de ingevulde hygiënescan te bespreken met uw vertegenwoordiger </a:t>
          </a:r>
          <a:r>
            <a:rPr lang="nl-NL" sz="1300" baseline="0">
              <a:solidFill>
                <a:schemeClr val="dk1"/>
              </a:solidFill>
              <a:effectLst/>
              <a:latin typeface="+mn-lt"/>
              <a:ea typeface="+mn-ea"/>
              <a:cs typeface="+mn-cs"/>
            </a:rPr>
            <a:t>en / of dierenarts tijdens een bedrijfsbezoek.</a:t>
          </a:r>
          <a:endParaRPr lang="nl-NL" sz="1100" b="1" baseline="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5495925</xdr:colOff>
          <xdr:row>0</xdr:row>
          <xdr:rowOff>38100</xdr:rowOff>
        </xdr:from>
        <xdr:to>
          <xdr:col>9</xdr:col>
          <xdr:colOff>7048500</xdr:colOff>
          <xdr:row>0</xdr:row>
          <xdr:rowOff>619125</xdr:rowOff>
        </xdr:to>
        <xdr:sp macro="" textlink="">
          <xdr:nvSpPr>
            <xdr:cNvPr id="2051" name="CommandButton1"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7305675</xdr:colOff>
          <xdr:row>0</xdr:row>
          <xdr:rowOff>66675</xdr:rowOff>
        </xdr:from>
        <xdr:to>
          <xdr:col>11</xdr:col>
          <xdr:colOff>209550</xdr:colOff>
          <xdr:row>0</xdr:row>
          <xdr:rowOff>647700</xdr:rowOff>
        </xdr:to>
        <xdr:sp macro="" textlink="">
          <xdr:nvSpPr>
            <xdr:cNvPr id="2053" name="CommandButton2"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2.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theme="0"/>
  </sheetPr>
  <dimension ref="A6:B39"/>
  <sheetViews>
    <sheetView tabSelected="1" zoomScaleNormal="100" workbookViewId="0">
      <selection activeCell="I3" sqref="I3"/>
    </sheetView>
  </sheetViews>
  <sheetFormatPr defaultRowHeight="15" x14ac:dyDescent="0.25"/>
  <cols>
    <col min="1" max="1" width="43.28515625" customWidth="1"/>
    <col min="2" max="2" width="24.42578125" customWidth="1"/>
  </cols>
  <sheetData>
    <row r="6" spans="1:1" x14ac:dyDescent="0.25">
      <c r="A6" s="1"/>
    </row>
    <row r="23" ht="136.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spans="1:2" ht="33" customHeight="1" x14ac:dyDescent="0.25"/>
    <row r="34" spans="1:2" ht="15.75" x14ac:dyDescent="0.25">
      <c r="A34" s="2" t="s">
        <v>75</v>
      </c>
      <c r="B34" s="3"/>
    </row>
    <row r="35" spans="1:2" ht="15.75" x14ac:dyDescent="0.25">
      <c r="A35" s="4"/>
      <c r="B35" s="5"/>
    </row>
    <row r="36" spans="1:2" ht="15.75" x14ac:dyDescent="0.25">
      <c r="A36" s="6" t="s">
        <v>72</v>
      </c>
      <c r="B36" s="50"/>
    </row>
    <row r="37" spans="1:2" ht="15.75" x14ac:dyDescent="0.25">
      <c r="A37" s="6" t="s">
        <v>73</v>
      </c>
      <c r="B37" s="51"/>
    </row>
    <row r="38" spans="1:2" ht="15.75" x14ac:dyDescent="0.25">
      <c r="A38" s="6" t="s">
        <v>74</v>
      </c>
      <c r="B38" s="52"/>
    </row>
    <row r="39" spans="1:2" ht="15.75" x14ac:dyDescent="0.25">
      <c r="A39" s="7" t="s">
        <v>71</v>
      </c>
      <c r="B39" s="53"/>
    </row>
  </sheetData>
  <sheetProtection password="87B1"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filterMode="1">
    <tabColor theme="0"/>
    <outlinePr summaryRight="0"/>
    <pageSetUpPr fitToPage="1"/>
  </sheetPr>
  <dimension ref="A1:O91"/>
  <sheetViews>
    <sheetView showGridLines="0" topLeftCell="I1" zoomScaleNormal="100" zoomScaleSheetLayoutView="80" workbookViewId="0">
      <pane ySplit="1" topLeftCell="A2" activePane="bottomLeft" state="frozen"/>
      <selection activeCell="H1" sqref="H1"/>
      <selection pane="bottomLeft" activeCell="L6" sqref="L6"/>
    </sheetView>
  </sheetViews>
  <sheetFormatPr defaultColWidth="9" defaultRowHeight="19.5" x14ac:dyDescent="0.3"/>
  <cols>
    <col min="1" max="1" width="6.5703125" style="8" hidden="1" customWidth="1"/>
    <col min="2" max="2" width="28.5703125" style="9" hidden="1" customWidth="1"/>
    <col min="3" max="3" width="32.28515625" style="8" hidden="1" customWidth="1"/>
    <col min="4" max="4" width="29.28515625" style="9" hidden="1" customWidth="1"/>
    <col min="5" max="5" width="25.42578125" style="9" hidden="1" customWidth="1"/>
    <col min="6" max="6" width="19.140625" style="8" hidden="1" customWidth="1"/>
    <col min="7" max="8" width="28.5703125" style="8" hidden="1" customWidth="1"/>
    <col min="9" max="9" width="9.42578125" style="8" customWidth="1"/>
    <col min="10" max="10" width="124.28515625" style="29" customWidth="1"/>
    <col min="11" max="11" width="5.42578125" style="8" bestFit="1" customWidth="1"/>
    <col min="12" max="12" width="8.5703125" style="9" customWidth="1"/>
    <col min="13" max="13" width="7" style="11" hidden="1" customWidth="1"/>
    <col min="14" max="14" width="8.42578125" style="11" hidden="1" customWidth="1"/>
    <col min="15" max="15" width="2.140625" style="12" customWidth="1"/>
    <col min="16" max="16" width="9.140625" style="12" customWidth="1"/>
    <col min="17" max="16384" width="9" style="12"/>
  </cols>
  <sheetData>
    <row r="1" spans="1:14" ht="65.25" customHeight="1" x14ac:dyDescent="0.3"/>
    <row r="2" spans="1:14" x14ac:dyDescent="0.3">
      <c r="A2" s="54"/>
      <c r="B2" s="55"/>
      <c r="C2" s="54"/>
      <c r="D2" s="55"/>
      <c r="E2" s="55"/>
      <c r="F2" s="54"/>
      <c r="G2" s="54"/>
      <c r="H2" s="54"/>
    </row>
    <row r="3" spans="1:14" hidden="1" x14ac:dyDescent="0.3">
      <c r="A3" s="54"/>
      <c r="B3" s="55"/>
      <c r="C3" s="54"/>
      <c r="D3" s="55"/>
      <c r="E3" s="55"/>
      <c r="F3" s="54"/>
      <c r="G3" s="54"/>
      <c r="H3" s="54"/>
      <c r="I3" s="64" t="str">
        <f>IF(Introductie!B36="","",Introductie!B36)</f>
        <v/>
      </c>
      <c r="J3" s="64"/>
      <c r="L3" s="10"/>
    </row>
    <row r="4" spans="1:14" ht="18" hidden="1" customHeight="1" x14ac:dyDescent="0.3">
      <c r="A4" s="54"/>
      <c r="B4" s="55"/>
      <c r="C4" s="56" t="s">
        <v>36</v>
      </c>
      <c r="D4" s="57" t="s">
        <v>32</v>
      </c>
      <c r="E4" s="57" t="s">
        <v>33</v>
      </c>
      <c r="F4" s="56" t="s">
        <v>31</v>
      </c>
      <c r="G4" s="56" t="s">
        <v>30</v>
      </c>
      <c r="H4" s="56"/>
      <c r="I4" s="63" t="str">
        <f>IF(Introductie!B38="","",Introductie!B38)</f>
        <v/>
      </c>
      <c r="J4" s="63"/>
      <c r="L4" s="10"/>
    </row>
    <row r="5" spans="1:14" ht="39" x14ac:dyDescent="0.3">
      <c r="A5" s="54"/>
      <c r="B5" s="55"/>
      <c r="C5" s="58"/>
      <c r="D5" s="55"/>
      <c r="E5" s="55"/>
      <c r="F5" s="58"/>
      <c r="G5" s="54"/>
      <c r="H5" s="54">
        <v>1</v>
      </c>
      <c r="I5" s="61" t="s">
        <v>0</v>
      </c>
      <c r="J5" s="61"/>
      <c r="K5" s="62" t="s">
        <v>69</v>
      </c>
      <c r="L5" s="62"/>
      <c r="M5" s="14" t="s">
        <v>35</v>
      </c>
      <c r="N5" s="14" t="s">
        <v>39</v>
      </c>
    </row>
    <row r="6" spans="1:14" ht="38.25" customHeight="1" x14ac:dyDescent="0.3">
      <c r="A6" s="54"/>
      <c r="B6" s="55">
        <f>COUNTIF($C$3:C6,TRUE)</f>
        <v>0</v>
      </c>
      <c r="C6" s="54" t="e">
        <f>IF(#REF!="Ja",TRUE,"")</f>
        <v>#REF!</v>
      </c>
      <c r="D6" s="55" t="str">
        <f>LEFT(I6,1)</f>
        <v>1</v>
      </c>
      <c r="E6" s="55">
        <f>COUNTIF($F$3:F6,TRUE)</f>
        <v>0</v>
      </c>
      <c r="F6" s="54" t="b">
        <f>AND(G6=TRUE,L6="Nee")</f>
        <v>0</v>
      </c>
      <c r="G6" s="54" t="b">
        <v>1</v>
      </c>
      <c r="H6" s="54">
        <v>1</v>
      </c>
      <c r="I6" s="15" t="s">
        <v>2</v>
      </c>
      <c r="J6" s="16" t="s">
        <v>124</v>
      </c>
      <c r="K6" s="16" t="str">
        <f>I6</f>
        <v>1.1</v>
      </c>
      <c r="L6" s="47" t="s">
        <v>1</v>
      </c>
      <c r="M6" s="59">
        <v>5</v>
      </c>
      <c r="N6" s="59">
        <f>IF(L6="Ja",M6,0)</f>
        <v>5</v>
      </c>
    </row>
    <row r="7" spans="1:14" hidden="1" x14ac:dyDescent="0.3">
      <c r="A7" s="54"/>
      <c r="B7" s="55"/>
      <c r="C7" s="54"/>
      <c r="D7" s="55" t="str">
        <f t="shared" ref="D7:D10" si="0">LEFT(I7,1)</f>
        <v/>
      </c>
      <c r="E7" s="55"/>
      <c r="F7" s="54"/>
      <c r="G7" s="54"/>
      <c r="H7" s="54">
        <v>2</v>
      </c>
      <c r="I7" s="15"/>
      <c r="J7" s="18" t="s">
        <v>125</v>
      </c>
      <c r="K7" s="19"/>
      <c r="M7" s="59"/>
      <c r="N7" s="59"/>
    </row>
    <row r="8" spans="1:14" ht="39" customHeight="1" x14ac:dyDescent="0.3">
      <c r="A8" s="54"/>
      <c r="B8" s="55">
        <f>COUNTIF($C$3:C8,TRUE)</f>
        <v>0</v>
      </c>
      <c r="C8" s="54" t="e">
        <f>IF(#REF!="Ja",TRUE,"")</f>
        <v>#REF!</v>
      </c>
      <c r="D8" s="55" t="str">
        <f t="shared" si="0"/>
        <v>1</v>
      </c>
      <c r="E8" s="55">
        <f>COUNTIF($F$3:F8,TRUE)</f>
        <v>0</v>
      </c>
      <c r="F8" s="54" t="b">
        <f t="shared" ref="F8" si="1">AND(G8=TRUE,L8="Nee")</f>
        <v>0</v>
      </c>
      <c r="G8" s="54" t="b">
        <v>1</v>
      </c>
      <c r="H8" s="54">
        <v>1</v>
      </c>
      <c r="I8" s="15" t="s">
        <v>3</v>
      </c>
      <c r="J8" s="20" t="s">
        <v>109</v>
      </c>
      <c r="K8" s="21" t="str">
        <f>I8</f>
        <v>1.2</v>
      </c>
      <c r="L8" s="47" t="s">
        <v>1</v>
      </c>
      <c r="M8" s="59">
        <v>10</v>
      </c>
      <c r="N8" s="59">
        <f>IF(L8="Ja",M8,0)</f>
        <v>10</v>
      </c>
    </row>
    <row r="9" spans="1:14" ht="137.25" hidden="1" customHeight="1" x14ac:dyDescent="0.3">
      <c r="A9" s="54"/>
      <c r="B9" s="55"/>
      <c r="C9" s="54"/>
      <c r="D9" s="55"/>
      <c r="E9" s="55"/>
      <c r="F9" s="54"/>
      <c r="G9" s="54"/>
      <c r="H9" s="54">
        <v>2</v>
      </c>
      <c r="I9" s="15"/>
      <c r="J9" s="18" t="s">
        <v>113</v>
      </c>
      <c r="K9" s="22"/>
      <c r="L9" s="48"/>
      <c r="M9" s="59"/>
      <c r="N9" s="59"/>
    </row>
    <row r="10" spans="1:14" ht="20.25" customHeight="1" x14ac:dyDescent="0.3">
      <c r="A10" s="54"/>
      <c r="B10" s="55">
        <f>COUNTIF($C$3:C10,TRUE)</f>
        <v>0</v>
      </c>
      <c r="C10" s="54" t="e">
        <f>IF(#REF!="Ja",TRUE,"")</f>
        <v>#REF!</v>
      </c>
      <c r="D10" s="55" t="str">
        <f t="shared" si="0"/>
        <v>1</v>
      </c>
      <c r="E10" s="55">
        <f>COUNTIF($F$3:F10,TRUE)</f>
        <v>0</v>
      </c>
      <c r="F10" s="54" t="b">
        <f>AND(G10=TRUE,L10="Nee")</f>
        <v>0</v>
      </c>
      <c r="G10" s="54" t="b">
        <v>1</v>
      </c>
      <c r="H10" s="54">
        <v>1</v>
      </c>
      <c r="I10" s="15" t="s">
        <v>4</v>
      </c>
      <c r="J10" s="20" t="s">
        <v>141</v>
      </c>
      <c r="K10" s="20" t="str">
        <f>I10</f>
        <v>1.3</v>
      </c>
      <c r="L10" s="47" t="s">
        <v>1</v>
      </c>
      <c r="M10" s="59">
        <v>10</v>
      </c>
      <c r="N10" s="59">
        <f>IF(L10="Ja",M10,0)</f>
        <v>10</v>
      </c>
    </row>
    <row r="11" spans="1:14" ht="39" hidden="1" x14ac:dyDescent="0.3">
      <c r="A11" s="54"/>
      <c r="B11" s="55"/>
      <c r="C11" s="54"/>
      <c r="D11" s="55"/>
      <c r="E11" s="55"/>
      <c r="F11" s="54"/>
      <c r="G11" s="54"/>
      <c r="H11" s="54">
        <v>2</v>
      </c>
      <c r="I11" s="15"/>
      <c r="J11" s="18" t="s">
        <v>107</v>
      </c>
      <c r="K11" s="19"/>
      <c r="L11" s="48"/>
      <c r="M11" s="59"/>
      <c r="N11" s="59"/>
    </row>
    <row r="12" spans="1:14" ht="38.25" customHeight="1" x14ac:dyDescent="0.3">
      <c r="A12" s="54"/>
      <c r="B12" s="55">
        <f>COUNTIF($C$3:C12,TRUE)</f>
        <v>0</v>
      </c>
      <c r="C12" s="58" t="e">
        <f>IF(#REF!="Ja",TRUE,"")</f>
        <v>#REF!</v>
      </c>
      <c r="D12" s="55" t="str">
        <f>LEFT(I12,1)</f>
        <v>1</v>
      </c>
      <c r="E12" s="55">
        <f>COUNTIF($F$3:F12,TRUE)</f>
        <v>0</v>
      </c>
      <c r="F12" s="58" t="b">
        <f>AND(G12=TRUE,L12="nee")</f>
        <v>0</v>
      </c>
      <c r="G12" s="54" t="b">
        <v>1</v>
      </c>
      <c r="H12" s="54">
        <v>1</v>
      </c>
      <c r="I12" s="15" t="s">
        <v>5</v>
      </c>
      <c r="J12" s="20" t="s">
        <v>77</v>
      </c>
      <c r="K12" s="13" t="s">
        <v>5</v>
      </c>
      <c r="L12" s="47" t="s">
        <v>1</v>
      </c>
      <c r="M12" s="59">
        <v>10</v>
      </c>
      <c r="N12" s="59">
        <f>IF(L12="Ja",M12,0)</f>
        <v>10</v>
      </c>
    </row>
    <row r="13" spans="1:14" ht="21.75" hidden="1" customHeight="1" x14ac:dyDescent="0.3">
      <c r="A13" s="54"/>
      <c r="B13" s="55"/>
      <c r="C13" s="54"/>
      <c r="D13" s="55"/>
      <c r="E13" s="55"/>
      <c r="F13" s="54"/>
      <c r="G13" s="54"/>
      <c r="H13" s="54">
        <v>2</v>
      </c>
      <c r="I13" s="15"/>
      <c r="J13" s="18" t="s">
        <v>76</v>
      </c>
      <c r="K13" s="13"/>
      <c r="L13" s="48"/>
      <c r="M13" s="59"/>
      <c r="N13" s="59"/>
    </row>
    <row r="14" spans="1:14" ht="39" customHeight="1" x14ac:dyDescent="0.3">
      <c r="A14" s="54"/>
      <c r="B14" s="55">
        <f>COUNTIF($C$3:C14,TRUE)</f>
        <v>0</v>
      </c>
      <c r="C14" s="54" t="e">
        <f>IF(#REF!="Ja",TRUE,"")</f>
        <v>#REF!</v>
      </c>
      <c r="D14" s="55" t="str">
        <f>LEFT(I14,1)</f>
        <v>1</v>
      </c>
      <c r="E14" s="55">
        <f>COUNTIF($F$3:F14,TRUE)</f>
        <v>0</v>
      </c>
      <c r="F14" s="58" t="b">
        <f>AND(G14=TRUE,L14="nee")</f>
        <v>0</v>
      </c>
      <c r="G14" s="54" t="b">
        <v>1</v>
      </c>
      <c r="H14" s="54">
        <v>1</v>
      </c>
      <c r="I14" s="15" t="s">
        <v>6</v>
      </c>
      <c r="J14" s="20" t="s">
        <v>142</v>
      </c>
      <c r="K14" s="8" t="str">
        <f>I14</f>
        <v>1.5</v>
      </c>
      <c r="L14" s="47" t="s">
        <v>1</v>
      </c>
      <c r="M14" s="59">
        <v>10</v>
      </c>
      <c r="N14" s="59">
        <f>IF(L14="Ja",M14,0)</f>
        <v>10</v>
      </c>
    </row>
    <row r="15" spans="1:14" ht="39" hidden="1" x14ac:dyDescent="0.3">
      <c r="A15" s="54"/>
      <c r="B15" s="55"/>
      <c r="C15" s="54"/>
      <c r="D15" s="55"/>
      <c r="E15" s="55"/>
      <c r="F15" s="54"/>
      <c r="G15" s="54"/>
      <c r="H15" s="54">
        <v>2</v>
      </c>
      <c r="I15" s="15"/>
      <c r="J15" s="18" t="s">
        <v>117</v>
      </c>
      <c r="K15" s="22"/>
      <c r="M15" s="59"/>
      <c r="N15" s="59"/>
    </row>
    <row r="16" spans="1:14" ht="21.75" customHeight="1" x14ac:dyDescent="0.3">
      <c r="A16" s="54"/>
      <c r="B16" s="55"/>
      <c r="C16" s="54"/>
      <c r="D16" s="55"/>
      <c r="E16" s="55"/>
      <c r="F16" s="54"/>
      <c r="G16" s="54"/>
      <c r="H16" s="54">
        <v>1</v>
      </c>
      <c r="I16" s="61" t="s">
        <v>85</v>
      </c>
      <c r="J16" s="61"/>
      <c r="K16" s="23"/>
      <c r="L16" s="24"/>
      <c r="M16" s="60"/>
      <c r="N16" s="60"/>
    </row>
    <row r="17" spans="1:14" ht="39" customHeight="1" x14ac:dyDescent="0.3">
      <c r="A17" s="54"/>
      <c r="B17" s="55">
        <f>COUNTIF($C$3:C17,TRUE)</f>
        <v>0</v>
      </c>
      <c r="C17" s="54" t="e">
        <f>IF(#REF!="Ja",TRUE,"")</f>
        <v>#REF!</v>
      </c>
      <c r="D17" s="55" t="str">
        <f>LEFT(I17,1)</f>
        <v>2</v>
      </c>
      <c r="E17" s="55">
        <f>COUNTIF($F$3:F17,TRUE)</f>
        <v>0</v>
      </c>
      <c r="F17" s="54" t="b">
        <f>AND(G17=TRUE,L17="Nee")</f>
        <v>0</v>
      </c>
      <c r="G17" s="54" t="b">
        <v>1</v>
      </c>
      <c r="H17" s="54">
        <v>1</v>
      </c>
      <c r="I17" s="15" t="s">
        <v>7</v>
      </c>
      <c r="J17" s="16" t="s">
        <v>55</v>
      </c>
      <c r="K17" s="20" t="str">
        <f>I17</f>
        <v>2.1</v>
      </c>
      <c r="L17" s="47" t="s">
        <v>1</v>
      </c>
      <c r="M17" s="59">
        <v>5</v>
      </c>
      <c r="N17" s="59">
        <f>IF(L17="Ja",M17,0)</f>
        <v>5</v>
      </c>
    </row>
    <row r="18" spans="1:14" ht="39.75" hidden="1" customHeight="1" x14ac:dyDescent="0.3">
      <c r="A18" s="54"/>
      <c r="B18" s="55"/>
      <c r="C18" s="54"/>
      <c r="D18" s="55"/>
      <c r="E18" s="55"/>
      <c r="F18" s="54"/>
      <c r="G18" s="54"/>
      <c r="H18" s="54">
        <v>2</v>
      </c>
      <c r="I18" s="15"/>
      <c r="J18" s="18" t="s">
        <v>114</v>
      </c>
      <c r="K18" s="22"/>
      <c r="L18" s="48"/>
      <c r="M18" s="59"/>
      <c r="N18" s="59"/>
    </row>
    <row r="19" spans="1:14" ht="20.25" customHeight="1" x14ac:dyDescent="0.3">
      <c r="A19" s="54"/>
      <c r="B19" s="55">
        <f>COUNTIF($C$3:C19,TRUE)</f>
        <v>0</v>
      </c>
      <c r="C19" s="54" t="e">
        <f>IF(#REF!="Ja",TRUE,"")</f>
        <v>#REF!</v>
      </c>
      <c r="D19" s="55" t="str">
        <f>LEFT(I19,1)</f>
        <v>2</v>
      </c>
      <c r="E19" s="55">
        <f>COUNTIF($F$3:F19,TRUE)</f>
        <v>0</v>
      </c>
      <c r="F19" s="54" t="b">
        <f>AND(G19=TRUE,L19="Nee")</f>
        <v>0</v>
      </c>
      <c r="G19" s="54" t="b">
        <v>1</v>
      </c>
      <c r="H19" s="54">
        <v>1</v>
      </c>
      <c r="I19" s="15" t="s">
        <v>8</v>
      </c>
      <c r="J19" s="20" t="s">
        <v>78</v>
      </c>
      <c r="K19" s="21" t="str">
        <f>I19</f>
        <v>2.2</v>
      </c>
      <c r="L19" s="47" t="s">
        <v>1</v>
      </c>
      <c r="M19" s="59">
        <v>5</v>
      </c>
      <c r="N19" s="59">
        <f>IF(L19="Ja",M19,0)</f>
        <v>5</v>
      </c>
    </row>
    <row r="20" spans="1:14" ht="39" hidden="1" x14ac:dyDescent="0.3">
      <c r="A20" s="54"/>
      <c r="B20" s="55"/>
      <c r="C20" s="54"/>
      <c r="D20" s="55"/>
      <c r="E20" s="55"/>
      <c r="F20" s="54"/>
      <c r="G20" s="54"/>
      <c r="H20" s="54">
        <v>2</v>
      </c>
      <c r="I20" s="15"/>
      <c r="J20" s="18" t="s">
        <v>79</v>
      </c>
      <c r="K20" s="25"/>
      <c r="L20" s="48"/>
      <c r="M20" s="59"/>
      <c r="N20" s="59"/>
    </row>
    <row r="21" spans="1:14" ht="21" customHeight="1" x14ac:dyDescent="0.3">
      <c r="A21" s="54"/>
      <c r="B21" s="55">
        <f>COUNTIF($C$3:C21,TRUE)</f>
        <v>0</v>
      </c>
      <c r="C21" s="54" t="e">
        <f>IF(#REF!="Ja",TRUE,"")</f>
        <v>#REF!</v>
      </c>
      <c r="D21" s="55" t="str">
        <f>LEFT(I21,1)</f>
        <v>2</v>
      </c>
      <c r="E21" s="55">
        <f>COUNTIF($F$3:F21,TRUE)</f>
        <v>0</v>
      </c>
      <c r="F21" s="54" t="b">
        <f>AND(G21=TRUE,L21="Nee")</f>
        <v>0</v>
      </c>
      <c r="G21" s="54" t="b">
        <v>1</v>
      </c>
      <c r="H21" s="54">
        <v>1</v>
      </c>
      <c r="I21" s="15" t="s">
        <v>9</v>
      </c>
      <c r="J21" s="20" t="s">
        <v>126</v>
      </c>
      <c r="K21" s="21" t="str">
        <f>I21</f>
        <v>2.3</v>
      </c>
      <c r="L21" s="47" t="s">
        <v>1</v>
      </c>
      <c r="M21" s="59">
        <v>5</v>
      </c>
      <c r="N21" s="59">
        <f>IF(L21="Ja",M21,0)</f>
        <v>5</v>
      </c>
    </row>
    <row r="22" spans="1:14" ht="39" hidden="1" x14ac:dyDescent="0.3">
      <c r="A22" s="54"/>
      <c r="B22" s="55"/>
      <c r="C22" s="54"/>
      <c r="D22" s="55"/>
      <c r="E22" s="55"/>
      <c r="F22" s="54"/>
      <c r="G22" s="54"/>
      <c r="H22" s="54">
        <v>2</v>
      </c>
      <c r="I22" s="15"/>
      <c r="J22" s="18" t="s">
        <v>94</v>
      </c>
      <c r="K22" s="22"/>
      <c r="L22" s="48"/>
      <c r="M22" s="59"/>
      <c r="N22" s="59"/>
    </row>
    <row r="23" spans="1:14" ht="18.75" customHeight="1" x14ac:dyDescent="0.3">
      <c r="A23" s="54"/>
      <c r="B23" s="55">
        <f>COUNTIF($C$3:C23,TRUE)</f>
        <v>0</v>
      </c>
      <c r="C23" s="54" t="e">
        <f>IF(#REF!="Ja",TRUE,"")</f>
        <v>#REF!</v>
      </c>
      <c r="D23" s="55" t="str">
        <f>LEFT(I23,1)</f>
        <v>2</v>
      </c>
      <c r="E23" s="55">
        <f>COUNTIF($F$3:F23,TRUE)</f>
        <v>0</v>
      </c>
      <c r="F23" s="58" t="b">
        <f>AND(G23=TRUE,L23="nee")</f>
        <v>0</v>
      </c>
      <c r="G23" s="54" t="b">
        <v>1</v>
      </c>
      <c r="H23" s="54">
        <v>1</v>
      </c>
      <c r="I23" s="15" t="s">
        <v>10</v>
      </c>
      <c r="J23" s="20" t="s">
        <v>66</v>
      </c>
      <c r="K23" s="8" t="str">
        <f>I23</f>
        <v>2.4</v>
      </c>
      <c r="L23" s="47" t="s">
        <v>1</v>
      </c>
      <c r="M23" s="59">
        <v>5</v>
      </c>
      <c r="N23" s="59">
        <f>IF(L23="Ja",M23,0)</f>
        <v>5</v>
      </c>
    </row>
    <row r="24" spans="1:14" ht="39" hidden="1" x14ac:dyDescent="0.3">
      <c r="A24" s="54"/>
      <c r="B24" s="55"/>
      <c r="C24" s="54"/>
      <c r="D24" s="55"/>
      <c r="E24" s="55"/>
      <c r="F24" s="54"/>
      <c r="G24" s="54"/>
      <c r="H24" s="54">
        <v>2</v>
      </c>
      <c r="I24" s="15"/>
      <c r="J24" s="18" t="s">
        <v>93</v>
      </c>
      <c r="L24" s="48"/>
      <c r="M24" s="59"/>
      <c r="N24" s="59"/>
    </row>
    <row r="25" spans="1:14" ht="21.75" customHeight="1" x14ac:dyDescent="0.3">
      <c r="A25" s="54"/>
      <c r="B25" s="55">
        <f>COUNTIF($C$3:C25,TRUE)</f>
        <v>0</v>
      </c>
      <c r="C25" s="54" t="e">
        <f>IF(#REF!="Ja",TRUE,"")</f>
        <v>#REF!</v>
      </c>
      <c r="D25" s="55" t="str">
        <f>LEFT(I25,1)</f>
        <v>2</v>
      </c>
      <c r="E25" s="55">
        <f>COUNTIF($F$3:F25,TRUE)</f>
        <v>0</v>
      </c>
      <c r="F25" s="54" t="b">
        <f>AND(G25=TRUE,L25="Nee")</f>
        <v>0</v>
      </c>
      <c r="G25" s="54" t="b">
        <v>1</v>
      </c>
      <c r="H25" s="54">
        <v>1</v>
      </c>
      <c r="I25" s="15" t="s">
        <v>86</v>
      </c>
      <c r="J25" s="20" t="s">
        <v>60</v>
      </c>
      <c r="K25" s="20" t="str">
        <f>I25</f>
        <v>2.5</v>
      </c>
      <c r="L25" s="47" t="s">
        <v>1</v>
      </c>
      <c r="M25" s="59">
        <v>5</v>
      </c>
      <c r="N25" s="59">
        <f>IF(L25="Ja",M25,0)</f>
        <v>5</v>
      </c>
    </row>
    <row r="26" spans="1:14" ht="39" hidden="1" x14ac:dyDescent="0.3">
      <c r="A26" s="54"/>
      <c r="B26" s="55"/>
      <c r="C26" s="54"/>
      <c r="D26" s="55"/>
      <c r="E26" s="55"/>
      <c r="F26" s="54"/>
      <c r="G26" s="54"/>
      <c r="H26" s="54">
        <v>2</v>
      </c>
      <c r="I26" s="15"/>
      <c r="J26" s="18" t="s">
        <v>37</v>
      </c>
      <c r="K26" s="22"/>
      <c r="L26" s="48"/>
      <c r="M26" s="59"/>
      <c r="N26" s="59"/>
    </row>
    <row r="27" spans="1:14" ht="39" customHeight="1" x14ac:dyDescent="0.3">
      <c r="A27" s="54"/>
      <c r="B27" s="55">
        <f>COUNTIF($C$3:C27,TRUE)</f>
        <v>0</v>
      </c>
      <c r="C27" s="54" t="e">
        <f>IF(#REF!="Ja",TRUE,"")</f>
        <v>#REF!</v>
      </c>
      <c r="D27" s="55" t="str">
        <f>LEFT(I27,1)</f>
        <v>2</v>
      </c>
      <c r="E27" s="55">
        <f>COUNTIF($F$3:F27,TRUE)</f>
        <v>0</v>
      </c>
      <c r="F27" s="58" t="b">
        <f>AND(G27=TRUE,L27="nee")</f>
        <v>0</v>
      </c>
      <c r="G27" s="54" t="b">
        <v>1</v>
      </c>
      <c r="H27" s="54">
        <v>1</v>
      </c>
      <c r="I27" s="15" t="s">
        <v>87</v>
      </c>
      <c r="J27" s="16" t="s">
        <v>110</v>
      </c>
      <c r="K27" s="16" t="str">
        <f>I27</f>
        <v>2.6</v>
      </c>
      <c r="L27" s="47" t="s">
        <v>1</v>
      </c>
      <c r="M27" s="59">
        <v>5</v>
      </c>
      <c r="N27" s="59">
        <f>IF(L27="Ja",M27,0)</f>
        <v>5</v>
      </c>
    </row>
    <row r="28" spans="1:14" ht="39" hidden="1" x14ac:dyDescent="0.3">
      <c r="A28" s="54"/>
      <c r="B28" s="55"/>
      <c r="C28" s="54"/>
      <c r="D28" s="55"/>
      <c r="E28" s="55"/>
      <c r="F28" s="54"/>
      <c r="G28" s="54"/>
      <c r="H28" s="54">
        <v>2</v>
      </c>
      <c r="I28" s="15"/>
      <c r="J28" s="18" t="s">
        <v>127</v>
      </c>
      <c r="K28" s="22"/>
      <c r="L28" s="48"/>
      <c r="M28" s="59"/>
      <c r="N28" s="59"/>
    </row>
    <row r="29" spans="1:14" ht="39" customHeight="1" x14ac:dyDescent="0.3">
      <c r="A29" s="54"/>
      <c r="B29" s="55">
        <f>COUNTIF($C$3:C29,TRUE)</f>
        <v>0</v>
      </c>
      <c r="C29" s="58" t="e">
        <f>IF(#REF!="Ja",TRUE,"")</f>
        <v>#REF!</v>
      </c>
      <c r="D29" s="55" t="str">
        <f>LEFT(I29,1)</f>
        <v>2</v>
      </c>
      <c r="E29" s="55">
        <f>COUNTIF($F$3:F29,TRUE)</f>
        <v>0</v>
      </c>
      <c r="F29" s="58" t="b">
        <f>AND(G29=TRUE,L29="nee")</f>
        <v>0</v>
      </c>
      <c r="G29" s="54" t="b">
        <v>1</v>
      </c>
      <c r="H29" s="54">
        <v>1</v>
      </c>
      <c r="I29" s="15" t="s">
        <v>88</v>
      </c>
      <c r="J29" s="20" t="s">
        <v>128</v>
      </c>
      <c r="K29" s="8" t="s">
        <v>88</v>
      </c>
      <c r="L29" s="47" t="s">
        <v>1</v>
      </c>
      <c r="M29" s="59">
        <v>10</v>
      </c>
      <c r="N29" s="59">
        <f>IF(L29="Ja",M29,0)</f>
        <v>10</v>
      </c>
    </row>
    <row r="30" spans="1:14" ht="39" hidden="1" x14ac:dyDescent="0.3">
      <c r="A30" s="54"/>
      <c r="B30" s="55"/>
      <c r="C30" s="54"/>
      <c r="D30" s="55"/>
      <c r="E30" s="55"/>
      <c r="F30" s="54"/>
      <c r="G30" s="54"/>
      <c r="H30" s="54">
        <v>2</v>
      </c>
      <c r="I30" s="15"/>
      <c r="J30" s="18" t="s">
        <v>129</v>
      </c>
      <c r="K30" s="22"/>
      <c r="L30" s="48"/>
      <c r="M30" s="59"/>
      <c r="N30" s="59"/>
    </row>
    <row r="31" spans="1:14" ht="21" customHeight="1" x14ac:dyDescent="0.3">
      <c r="A31" s="54"/>
      <c r="B31" s="55">
        <f>COUNTIF($C$3:C31,TRUE)</f>
        <v>0</v>
      </c>
      <c r="C31" s="54" t="e">
        <f>IF(#REF!="Ja",TRUE,"")</f>
        <v>#REF!</v>
      </c>
      <c r="D31" s="55" t="str">
        <f>LEFT(I31,1)</f>
        <v>2</v>
      </c>
      <c r="E31" s="55">
        <f>COUNTIF($F$3:F31,TRUE)</f>
        <v>0</v>
      </c>
      <c r="F31" s="58" t="b">
        <f>AND(G31=TRUE,L31="nee")</f>
        <v>0</v>
      </c>
      <c r="G31" s="54" t="b">
        <v>1</v>
      </c>
      <c r="H31" s="54">
        <v>1</v>
      </c>
      <c r="I31" s="15" t="s">
        <v>89</v>
      </c>
      <c r="J31" s="20" t="s">
        <v>130</v>
      </c>
      <c r="K31" s="8" t="s">
        <v>89</v>
      </c>
      <c r="L31" s="47" t="s">
        <v>1</v>
      </c>
      <c r="M31" s="59">
        <v>10</v>
      </c>
      <c r="N31" s="59">
        <f>IF(L31="Ja",M31,0)</f>
        <v>10</v>
      </c>
    </row>
    <row r="32" spans="1:14" ht="62.25" hidden="1" customHeight="1" x14ac:dyDescent="0.3">
      <c r="A32" s="54"/>
      <c r="B32" s="55"/>
      <c r="C32" s="54"/>
      <c r="D32" s="55"/>
      <c r="E32" s="55"/>
      <c r="F32" s="54"/>
      <c r="G32" s="54"/>
      <c r="H32" s="54">
        <v>2</v>
      </c>
      <c r="I32" s="15"/>
      <c r="J32" s="18" t="s">
        <v>131</v>
      </c>
      <c r="K32" s="22"/>
      <c r="L32" s="48"/>
      <c r="M32" s="59"/>
      <c r="N32" s="59"/>
    </row>
    <row r="33" spans="1:15" ht="20.25" customHeight="1" x14ac:dyDescent="0.3">
      <c r="A33" s="54"/>
      <c r="B33" s="55">
        <f>COUNTIF($C$3:C33,TRUE)</f>
        <v>0</v>
      </c>
      <c r="C33" s="58" t="e">
        <f>IF(#REF!="Ja",TRUE,"")</f>
        <v>#REF!</v>
      </c>
      <c r="D33" s="55" t="str">
        <f>LEFT(I33,1)</f>
        <v>2</v>
      </c>
      <c r="E33" s="55">
        <f>COUNTIF($F$3:F33,TRUE)</f>
        <v>0</v>
      </c>
      <c r="F33" s="58" t="b">
        <f>AND(G33=TRUE,L33="nee")</f>
        <v>0</v>
      </c>
      <c r="G33" s="54" t="b">
        <v>1</v>
      </c>
      <c r="H33" s="54">
        <v>1</v>
      </c>
      <c r="I33" s="15" t="s">
        <v>90</v>
      </c>
      <c r="J33" s="20" t="s">
        <v>123</v>
      </c>
      <c r="K33" s="8" t="s">
        <v>90</v>
      </c>
      <c r="L33" s="47" t="s">
        <v>1</v>
      </c>
      <c r="M33" s="59">
        <v>10</v>
      </c>
      <c r="N33" s="59">
        <f>IF(L33="Ja",M33,0)</f>
        <v>10</v>
      </c>
    </row>
    <row r="34" spans="1:15" ht="78" hidden="1" x14ac:dyDescent="0.3">
      <c r="A34" s="54"/>
      <c r="B34" s="55"/>
      <c r="C34" s="54"/>
      <c r="D34" s="55"/>
      <c r="E34" s="55"/>
      <c r="F34" s="54"/>
      <c r="G34" s="54"/>
      <c r="H34" s="54">
        <v>2</v>
      </c>
      <c r="I34" s="15"/>
      <c r="J34" s="18" t="s">
        <v>143</v>
      </c>
      <c r="K34" s="22"/>
      <c r="L34" s="48"/>
      <c r="M34" s="59"/>
      <c r="N34" s="59"/>
    </row>
    <row r="35" spans="1:15" ht="20.25" customHeight="1" x14ac:dyDescent="0.3">
      <c r="A35" s="54"/>
      <c r="B35" s="55">
        <f>COUNTIF($C$3:C35,TRUE)</f>
        <v>0</v>
      </c>
      <c r="C35" s="54" t="e">
        <f>IF(#REF!="Ja",TRUE,"")</f>
        <v>#REF!</v>
      </c>
      <c r="D35" s="55" t="str">
        <f>LEFT(I35,1)</f>
        <v>2</v>
      </c>
      <c r="E35" s="55">
        <f>COUNTIF($F$3:F35,TRUE)</f>
        <v>0</v>
      </c>
      <c r="F35" s="58" t="b">
        <f>AND(G35=TRUE,L35="nee")</f>
        <v>0</v>
      </c>
      <c r="G35" s="54" t="b">
        <v>1</v>
      </c>
      <c r="H35" s="54">
        <v>1</v>
      </c>
      <c r="I35" s="15" t="s">
        <v>91</v>
      </c>
      <c r="J35" s="20" t="s">
        <v>45</v>
      </c>
      <c r="K35" s="8" t="str">
        <f>I35</f>
        <v>2.10</v>
      </c>
      <c r="L35" s="47" t="s">
        <v>1</v>
      </c>
      <c r="M35" s="59">
        <v>5</v>
      </c>
      <c r="N35" s="59">
        <f>IF(L35="Ja",M35,0)</f>
        <v>5</v>
      </c>
    </row>
    <row r="36" spans="1:15" ht="39" hidden="1" x14ac:dyDescent="0.3">
      <c r="A36" s="54"/>
      <c r="B36" s="55"/>
      <c r="C36" s="54"/>
      <c r="D36" s="55"/>
      <c r="E36" s="55"/>
      <c r="F36" s="54"/>
      <c r="G36" s="54"/>
      <c r="H36" s="54">
        <v>2</v>
      </c>
      <c r="I36" s="15"/>
      <c r="J36" s="18" t="s">
        <v>122</v>
      </c>
      <c r="K36" s="22"/>
      <c r="L36" s="48"/>
      <c r="M36" s="59"/>
      <c r="N36" s="59"/>
    </row>
    <row r="37" spans="1:15" ht="20.25" customHeight="1" x14ac:dyDescent="0.3">
      <c r="A37" s="54"/>
      <c r="B37" s="55">
        <f>COUNTIF($C$3:C37,TRUE)</f>
        <v>0</v>
      </c>
      <c r="C37" s="54" t="e">
        <f>IF(#REF!="Ja",TRUE,"")</f>
        <v>#REF!</v>
      </c>
      <c r="D37" s="55" t="str">
        <f>LEFT(I37,1)</f>
        <v>2</v>
      </c>
      <c r="E37" s="55">
        <f>COUNTIF($F$3:F37,TRUE)</f>
        <v>0</v>
      </c>
      <c r="F37" s="58" t="b">
        <f>AND(G37=TRUE,L37="nee")</f>
        <v>0</v>
      </c>
      <c r="G37" s="54" t="b">
        <v>1</v>
      </c>
      <c r="H37" s="54">
        <v>1</v>
      </c>
      <c r="I37" s="15" t="s">
        <v>108</v>
      </c>
      <c r="J37" s="20" t="s">
        <v>132</v>
      </c>
      <c r="K37" s="8" t="str">
        <f>I37</f>
        <v>2.11</v>
      </c>
      <c r="L37" s="47" t="s">
        <v>1</v>
      </c>
      <c r="M37" s="59">
        <v>5</v>
      </c>
      <c r="N37" s="59">
        <f>IF(L37="Ja",M37,0)</f>
        <v>5</v>
      </c>
    </row>
    <row r="38" spans="1:15" ht="39" hidden="1" x14ac:dyDescent="0.3">
      <c r="A38" s="54"/>
      <c r="B38" s="55"/>
      <c r="C38" s="54"/>
      <c r="D38" s="55"/>
      <c r="E38" s="55"/>
      <c r="F38" s="54"/>
      <c r="G38" s="54"/>
      <c r="H38" s="54">
        <v>2</v>
      </c>
      <c r="I38" s="15"/>
      <c r="J38" s="18" t="s">
        <v>56</v>
      </c>
      <c r="K38" s="22"/>
      <c r="M38" s="59"/>
      <c r="N38" s="59"/>
    </row>
    <row r="39" spans="1:15" ht="21" customHeight="1" x14ac:dyDescent="0.3">
      <c r="A39" s="54"/>
      <c r="B39" s="55"/>
      <c r="C39" s="54"/>
      <c r="D39" s="55"/>
      <c r="E39" s="55"/>
      <c r="F39" s="54"/>
      <c r="G39" s="54"/>
      <c r="H39" s="54">
        <v>1</v>
      </c>
      <c r="I39" s="61" t="s">
        <v>92</v>
      </c>
      <c r="J39" s="61"/>
      <c r="K39" s="23"/>
      <c r="L39" s="24"/>
      <c r="M39" s="60"/>
      <c r="N39" s="60"/>
      <c r="O39" s="26"/>
    </row>
    <row r="40" spans="1:15" ht="39.75" customHeight="1" x14ac:dyDescent="0.3">
      <c r="A40" s="54"/>
      <c r="B40" s="55">
        <f>COUNTIF($C$3:C40,TRUE)</f>
        <v>0</v>
      </c>
      <c r="C40" s="54" t="e">
        <f>IF(#REF!="Ja",TRUE,"")</f>
        <v>#REF!</v>
      </c>
      <c r="D40" s="55" t="str">
        <f>LEFT(I40,1)</f>
        <v>3</v>
      </c>
      <c r="E40" s="55">
        <f>COUNTIF($F$3:F40,TRUE)</f>
        <v>0</v>
      </c>
      <c r="F40" s="54" t="b">
        <f>AND(G40=TRUE,L40="Nee")</f>
        <v>0</v>
      </c>
      <c r="G40" s="54" t="b">
        <v>1</v>
      </c>
      <c r="H40" s="54">
        <v>1</v>
      </c>
      <c r="I40" s="15" t="s">
        <v>11</v>
      </c>
      <c r="J40" s="20" t="s">
        <v>95</v>
      </c>
      <c r="K40" s="20" t="str">
        <f>I40</f>
        <v>3.1</v>
      </c>
      <c r="L40" s="47" t="s">
        <v>1</v>
      </c>
      <c r="M40" s="59">
        <v>5</v>
      </c>
      <c r="N40" s="59">
        <f>IF(L40="Ja",M40,0)</f>
        <v>5</v>
      </c>
    </row>
    <row r="41" spans="1:15" ht="39" hidden="1" x14ac:dyDescent="0.3">
      <c r="A41" s="54"/>
      <c r="B41" s="55"/>
      <c r="C41" s="54"/>
      <c r="D41" s="55"/>
      <c r="E41" s="55"/>
      <c r="F41" s="54"/>
      <c r="G41" s="54"/>
      <c r="H41" s="54">
        <v>2</v>
      </c>
      <c r="I41" s="15"/>
      <c r="J41" s="18" t="s">
        <v>47</v>
      </c>
      <c r="K41" s="22"/>
      <c r="L41" s="48"/>
      <c r="M41" s="59"/>
      <c r="N41" s="59"/>
    </row>
    <row r="42" spans="1:15" ht="20.25" customHeight="1" x14ac:dyDescent="0.3">
      <c r="A42" s="54"/>
      <c r="B42" s="55">
        <f>COUNTIF($C$3:C42,TRUE)</f>
        <v>0</v>
      </c>
      <c r="C42" s="54" t="e">
        <f>IF(#REF!="Ja",TRUE,"")</f>
        <v>#REF!</v>
      </c>
      <c r="D42" s="55" t="str">
        <f t="shared" ref="D42" si="2">LEFT(I42,1)</f>
        <v>3</v>
      </c>
      <c r="E42" s="55">
        <f>COUNTIF($F$3:F42,TRUE)</f>
        <v>0</v>
      </c>
      <c r="F42" s="54" t="b">
        <f>AND(G42=TRUE,L42="Nee")</f>
        <v>0</v>
      </c>
      <c r="G42" s="54" t="b">
        <v>1</v>
      </c>
      <c r="H42" s="54">
        <v>1</v>
      </c>
      <c r="I42" s="15" t="s">
        <v>12</v>
      </c>
      <c r="J42" s="20" t="s">
        <v>97</v>
      </c>
      <c r="K42" s="21" t="str">
        <f>I42</f>
        <v>3.2</v>
      </c>
      <c r="L42" s="47" t="s">
        <v>1</v>
      </c>
      <c r="M42" s="59">
        <v>5</v>
      </c>
      <c r="N42" s="59">
        <f>IF(L42="Ja",M42,0)</f>
        <v>5</v>
      </c>
    </row>
    <row r="43" spans="1:15" ht="60.75" hidden="1" customHeight="1" x14ac:dyDescent="0.3">
      <c r="A43" s="54"/>
      <c r="B43" s="55"/>
      <c r="C43" s="54"/>
      <c r="D43" s="55"/>
      <c r="E43" s="55"/>
      <c r="F43" s="54"/>
      <c r="G43" s="54"/>
      <c r="H43" s="54">
        <v>2</v>
      </c>
      <c r="I43" s="15"/>
      <c r="J43" s="18" t="s">
        <v>115</v>
      </c>
      <c r="K43" s="18"/>
      <c r="L43" s="48"/>
      <c r="M43" s="59"/>
      <c r="N43" s="59"/>
    </row>
    <row r="44" spans="1:15" ht="39" customHeight="1" x14ac:dyDescent="0.3">
      <c r="A44" s="54"/>
      <c r="B44" s="55">
        <f>COUNTIF($C$3:C44,TRUE)</f>
        <v>0</v>
      </c>
      <c r="C44" s="58" t="e">
        <f>IF(#REF!="Ja",TRUE,"")</f>
        <v>#REF!</v>
      </c>
      <c r="D44" s="55" t="str">
        <f>LEFT(I44,1)</f>
        <v>3</v>
      </c>
      <c r="E44" s="55">
        <f>COUNTIF($F$3:F44,TRUE)</f>
        <v>0</v>
      </c>
      <c r="F44" s="58" t="b">
        <f>AND(G44=TRUE,L44="nee")</f>
        <v>0</v>
      </c>
      <c r="G44" s="54" t="b">
        <v>1</v>
      </c>
      <c r="H44" s="54">
        <v>1</v>
      </c>
      <c r="I44" s="15" t="s">
        <v>13</v>
      </c>
      <c r="J44" s="30" t="s">
        <v>96</v>
      </c>
      <c r="K44" s="8" t="str">
        <f>I44</f>
        <v>3.3</v>
      </c>
      <c r="L44" s="47" t="s">
        <v>1</v>
      </c>
      <c r="M44" s="59">
        <v>5</v>
      </c>
      <c r="N44" s="59">
        <f>IF(L44="Ja",M44,0)</f>
        <v>5</v>
      </c>
    </row>
    <row r="45" spans="1:15" ht="78" hidden="1" x14ac:dyDescent="0.3">
      <c r="A45" s="54"/>
      <c r="B45" s="55"/>
      <c r="C45" s="54"/>
      <c r="D45" s="55"/>
      <c r="E45" s="55"/>
      <c r="F45" s="54"/>
      <c r="G45" s="54"/>
      <c r="H45" s="54">
        <v>2</v>
      </c>
      <c r="I45" s="15"/>
      <c r="J45" s="18" t="s">
        <v>144</v>
      </c>
      <c r="L45" s="48"/>
      <c r="M45" s="59"/>
      <c r="N45" s="59"/>
    </row>
    <row r="46" spans="1:15" ht="39" customHeight="1" x14ac:dyDescent="0.3">
      <c r="A46" s="54"/>
      <c r="B46" s="55">
        <f>COUNTIF($C$3:C46,TRUE)</f>
        <v>0</v>
      </c>
      <c r="C46" s="54" t="e">
        <f>IF(#REF!="Ja",TRUE,"")</f>
        <v>#REF!</v>
      </c>
      <c r="D46" s="55" t="str">
        <f>LEFT(I46,1)</f>
        <v>3</v>
      </c>
      <c r="E46" s="55">
        <f>COUNTIF($F$3:F46,TRUE)</f>
        <v>0</v>
      </c>
      <c r="F46" s="58" t="b">
        <f>AND(G46=TRUE,L46="nee")</f>
        <v>0</v>
      </c>
      <c r="G46" s="54" t="b">
        <v>1</v>
      </c>
      <c r="H46" s="54">
        <v>1</v>
      </c>
      <c r="I46" s="15" t="s">
        <v>14</v>
      </c>
      <c r="J46" s="20" t="s">
        <v>80</v>
      </c>
      <c r="K46" s="8" t="str">
        <f>I46</f>
        <v>3.4</v>
      </c>
      <c r="L46" s="47" t="s">
        <v>1</v>
      </c>
      <c r="M46" s="59">
        <v>5</v>
      </c>
      <c r="N46" s="59">
        <f>IF(L46="Ja",M46,0)</f>
        <v>5</v>
      </c>
    </row>
    <row r="47" spans="1:15" hidden="1" x14ac:dyDescent="0.3">
      <c r="A47" s="54"/>
      <c r="B47" s="55"/>
      <c r="C47" s="54"/>
      <c r="D47" s="55"/>
      <c r="E47" s="55"/>
      <c r="F47" s="54"/>
      <c r="G47" s="54"/>
      <c r="H47" s="54">
        <v>2</v>
      </c>
      <c r="I47" s="15"/>
      <c r="J47" s="18" t="s">
        <v>81</v>
      </c>
      <c r="L47" s="48"/>
      <c r="M47" s="59"/>
      <c r="N47" s="59"/>
    </row>
    <row r="48" spans="1:15" ht="40.5" customHeight="1" x14ac:dyDescent="0.3">
      <c r="A48" s="54"/>
      <c r="B48" s="55">
        <f>COUNTIF($C$3:C48,TRUE)</f>
        <v>0</v>
      </c>
      <c r="C48" s="54" t="e">
        <f>IF(#REF!="Ja",TRUE,"")</f>
        <v>#REF!</v>
      </c>
      <c r="D48" s="55" t="str">
        <f>LEFT(I48,1)</f>
        <v>3</v>
      </c>
      <c r="E48" s="55">
        <f>COUNTIF($F$3:F48,TRUE)</f>
        <v>0</v>
      </c>
      <c r="F48" s="58" t="b">
        <f>AND(G48=TRUE,L48="nee")</f>
        <v>0</v>
      </c>
      <c r="G48" s="54" t="b">
        <v>1</v>
      </c>
      <c r="H48" s="54">
        <v>1</v>
      </c>
      <c r="I48" s="15" t="s">
        <v>15</v>
      </c>
      <c r="J48" s="20" t="s">
        <v>67</v>
      </c>
      <c r="K48" s="21" t="str">
        <f>I48</f>
        <v>3.5</v>
      </c>
      <c r="L48" s="47" t="s">
        <v>1</v>
      </c>
      <c r="M48" s="59">
        <v>5</v>
      </c>
      <c r="N48" s="59">
        <f>IF(L48="Ja",M48,0)</f>
        <v>5</v>
      </c>
    </row>
    <row r="49" spans="1:14" ht="60" hidden="1" customHeight="1" x14ac:dyDescent="0.3">
      <c r="A49" s="54"/>
      <c r="B49" s="55"/>
      <c r="C49" s="54"/>
      <c r="D49" s="55"/>
      <c r="E49" s="55"/>
      <c r="F49" s="54"/>
      <c r="G49" s="54"/>
      <c r="H49" s="54">
        <v>2</v>
      </c>
      <c r="I49" s="15"/>
      <c r="J49" s="18" t="s">
        <v>133</v>
      </c>
      <c r="K49" s="22"/>
      <c r="L49" s="48"/>
      <c r="M49" s="59"/>
      <c r="N49" s="59"/>
    </row>
    <row r="50" spans="1:14" ht="39" customHeight="1" x14ac:dyDescent="0.3">
      <c r="A50" s="54"/>
      <c r="B50" s="55">
        <f>COUNTIF($C$3:C50,TRUE)</f>
        <v>0</v>
      </c>
      <c r="C50" s="54" t="e">
        <f>IF(#REF!="Ja",TRUE,"")</f>
        <v>#REF!</v>
      </c>
      <c r="D50" s="55" t="str">
        <f>LEFT(I50,1)</f>
        <v>3</v>
      </c>
      <c r="E50" s="55">
        <f>COUNTIF($F$3:F50,TRUE)</f>
        <v>0</v>
      </c>
      <c r="F50" s="54" t="b">
        <f>AND(G50=TRUE,L50="Nee")</f>
        <v>0</v>
      </c>
      <c r="G50" s="54" t="b">
        <v>1</v>
      </c>
      <c r="H50" s="54">
        <v>1</v>
      </c>
      <c r="I50" s="15" t="s">
        <v>16</v>
      </c>
      <c r="J50" s="20" t="s">
        <v>111</v>
      </c>
      <c r="K50" s="21" t="str">
        <f>I50</f>
        <v>3.6</v>
      </c>
      <c r="L50" s="47" t="s">
        <v>1</v>
      </c>
      <c r="M50" s="59">
        <v>5</v>
      </c>
      <c r="N50" s="59">
        <f>IF(L50="Ja",M50,0)</f>
        <v>5</v>
      </c>
    </row>
    <row r="51" spans="1:14" ht="39" hidden="1" customHeight="1" x14ac:dyDescent="0.3">
      <c r="A51" s="54"/>
      <c r="B51" s="55"/>
      <c r="C51" s="54"/>
      <c r="D51" s="55"/>
      <c r="E51" s="55"/>
      <c r="F51" s="54"/>
      <c r="G51" s="54"/>
      <c r="H51" s="54">
        <v>2</v>
      </c>
      <c r="I51" s="15"/>
      <c r="J51" s="18" t="s">
        <v>120</v>
      </c>
      <c r="K51" s="22"/>
      <c r="L51" s="48"/>
      <c r="M51" s="59"/>
      <c r="N51" s="59"/>
    </row>
    <row r="52" spans="1:14" x14ac:dyDescent="0.3">
      <c r="A52" s="54"/>
      <c r="B52" s="55">
        <f>COUNTIF($C$3:C52,TRUE)</f>
        <v>0</v>
      </c>
      <c r="C52" s="54" t="e">
        <f>IF(#REF!="Ja",TRUE,"")</f>
        <v>#REF!</v>
      </c>
      <c r="D52" s="55" t="str">
        <f>LEFT(I52,1)</f>
        <v>3</v>
      </c>
      <c r="E52" s="55">
        <f>COUNTIF($F$3:F52,TRUE)</f>
        <v>0</v>
      </c>
      <c r="F52" s="58" t="b">
        <f>AND(G52=TRUE,L52="Nee")</f>
        <v>0</v>
      </c>
      <c r="G52" s="54" t="b">
        <v>1</v>
      </c>
      <c r="H52" s="54">
        <v>1</v>
      </c>
      <c r="I52" s="15" t="s">
        <v>17</v>
      </c>
      <c r="J52" s="20" t="s">
        <v>61</v>
      </c>
      <c r="K52" s="21" t="str">
        <f>I52</f>
        <v>3.7</v>
      </c>
      <c r="L52" s="47" t="s">
        <v>1</v>
      </c>
      <c r="M52" s="59">
        <v>5</v>
      </c>
      <c r="N52" s="59">
        <f>IF(L52="Ja",M52,0)</f>
        <v>5</v>
      </c>
    </row>
    <row r="53" spans="1:14" hidden="1" x14ac:dyDescent="0.3">
      <c r="A53" s="54"/>
      <c r="B53" s="55"/>
      <c r="C53" s="54"/>
      <c r="D53" s="55"/>
      <c r="E53" s="55"/>
      <c r="F53" s="54"/>
      <c r="G53" s="54"/>
      <c r="H53" s="54">
        <v>2</v>
      </c>
      <c r="I53" s="15"/>
      <c r="J53" s="18" t="s">
        <v>116</v>
      </c>
      <c r="K53" s="22"/>
      <c r="L53" s="48"/>
      <c r="M53" s="59"/>
      <c r="N53" s="59"/>
    </row>
    <row r="54" spans="1:14" ht="39" customHeight="1" x14ac:dyDescent="0.3">
      <c r="A54" s="54"/>
      <c r="B54" s="55">
        <f>COUNTIF($C$3:C54,TRUE)</f>
        <v>0</v>
      </c>
      <c r="C54" s="54" t="e">
        <f>IF(#REF!="Ja",TRUE,"")</f>
        <v>#REF!</v>
      </c>
      <c r="D54" s="55" t="str">
        <f>LEFT(I54,1)</f>
        <v>3</v>
      </c>
      <c r="E54" s="55">
        <f>COUNTIF($F$3:F54,TRUE)</f>
        <v>0</v>
      </c>
      <c r="F54" s="58" t="b">
        <f>AND(G54=TRUE,L54="Nee")</f>
        <v>0</v>
      </c>
      <c r="G54" s="54" t="b">
        <v>1</v>
      </c>
      <c r="H54" s="54">
        <v>1</v>
      </c>
      <c r="I54" s="15" t="s">
        <v>41</v>
      </c>
      <c r="J54" s="20" t="s">
        <v>82</v>
      </c>
      <c r="K54" s="21" t="str">
        <f>I54</f>
        <v>3.8</v>
      </c>
      <c r="L54" s="47" t="s">
        <v>1</v>
      </c>
      <c r="M54" s="59">
        <v>5</v>
      </c>
      <c r="N54" s="59">
        <f>IF(L54="Ja",M54,0)</f>
        <v>5</v>
      </c>
    </row>
    <row r="55" spans="1:14" ht="36" hidden="1" customHeight="1" x14ac:dyDescent="0.3">
      <c r="A55" s="54"/>
      <c r="B55" s="55"/>
      <c r="C55" s="54"/>
      <c r="D55" s="55"/>
      <c r="E55" s="55"/>
      <c r="F55" s="54"/>
      <c r="G55" s="54"/>
      <c r="H55" s="54">
        <v>2</v>
      </c>
      <c r="I55" s="15"/>
      <c r="J55" s="18" t="s">
        <v>49</v>
      </c>
      <c r="K55" s="22"/>
      <c r="L55" s="48"/>
      <c r="M55" s="59"/>
      <c r="N55" s="59"/>
    </row>
    <row r="56" spans="1:14" ht="39" customHeight="1" x14ac:dyDescent="0.3">
      <c r="A56" s="54"/>
      <c r="B56" s="55">
        <f>COUNTIF($C$3:C56,TRUE)</f>
        <v>0</v>
      </c>
      <c r="C56" s="54" t="e">
        <f>IF(#REF!="Ja",TRUE,"")</f>
        <v>#REF!</v>
      </c>
      <c r="D56" s="55" t="str">
        <f>LEFT(I56,1)</f>
        <v>3</v>
      </c>
      <c r="E56" s="55">
        <f>COUNTIF($F$3:F56,TRUE)</f>
        <v>0</v>
      </c>
      <c r="F56" s="54" t="b">
        <f>AND(G56=TRUE,L56="Nee")</f>
        <v>0</v>
      </c>
      <c r="G56" s="54" t="b">
        <v>1</v>
      </c>
      <c r="H56" s="54">
        <v>1</v>
      </c>
      <c r="I56" s="15" t="s">
        <v>40</v>
      </c>
      <c r="J56" s="16" t="s">
        <v>145</v>
      </c>
      <c r="K56" s="27" t="str">
        <f>I56</f>
        <v>3.9</v>
      </c>
      <c r="L56" s="47" t="s">
        <v>1</v>
      </c>
      <c r="M56" s="59">
        <v>5</v>
      </c>
      <c r="N56" s="59">
        <f>IF(L56="Ja",M56,0)</f>
        <v>5</v>
      </c>
    </row>
    <row r="57" spans="1:14" ht="39" hidden="1" x14ac:dyDescent="0.3">
      <c r="A57" s="54"/>
      <c r="B57" s="55"/>
      <c r="C57" s="54"/>
      <c r="D57" s="55"/>
      <c r="E57" s="55"/>
      <c r="F57" s="54"/>
      <c r="G57" s="54"/>
      <c r="H57" s="54">
        <v>2</v>
      </c>
      <c r="I57" s="15"/>
      <c r="J57" s="18" t="s">
        <v>52</v>
      </c>
      <c r="K57" s="22"/>
      <c r="L57" s="48"/>
      <c r="M57" s="59"/>
      <c r="N57" s="59"/>
    </row>
    <row r="58" spans="1:14" x14ac:dyDescent="0.3">
      <c r="A58" s="54"/>
      <c r="B58" s="55">
        <f>COUNTIF($C$3:C58,TRUE)</f>
        <v>0</v>
      </c>
      <c r="C58" s="54" t="e">
        <f>IF(#REF!="Ja",TRUE,"")</f>
        <v>#REF!</v>
      </c>
      <c r="D58" s="55" t="str">
        <f>LEFT(I58,1)</f>
        <v>3</v>
      </c>
      <c r="E58" s="55">
        <f>COUNTIF($F$3:F58,TRUE)</f>
        <v>0</v>
      </c>
      <c r="F58" s="54" t="b">
        <f>AND(G58=TRUE,L58="Nee")</f>
        <v>0</v>
      </c>
      <c r="G58" s="54" t="b">
        <v>1</v>
      </c>
      <c r="H58" s="54">
        <v>1</v>
      </c>
      <c r="I58" s="15" t="s">
        <v>42</v>
      </c>
      <c r="J58" s="20" t="s">
        <v>98</v>
      </c>
      <c r="K58" s="8" t="str">
        <f>I58</f>
        <v>3.10</v>
      </c>
      <c r="L58" s="47" t="s">
        <v>1</v>
      </c>
      <c r="M58" s="59">
        <v>5</v>
      </c>
      <c r="N58" s="59">
        <f>IF(L58="Ja",M58,0)</f>
        <v>5</v>
      </c>
    </row>
    <row r="59" spans="1:14" hidden="1" x14ac:dyDescent="0.3">
      <c r="A59" s="54"/>
      <c r="B59" s="55"/>
      <c r="C59" s="54"/>
      <c r="D59" s="55"/>
      <c r="E59" s="55"/>
      <c r="F59" s="54"/>
      <c r="G59" s="54"/>
      <c r="H59" s="54">
        <v>2</v>
      </c>
      <c r="I59" s="15"/>
      <c r="J59" s="18" t="s">
        <v>99</v>
      </c>
      <c r="K59" s="22"/>
      <c r="L59" s="48"/>
      <c r="M59" s="59"/>
      <c r="N59" s="59"/>
    </row>
    <row r="60" spans="1:14" x14ac:dyDescent="0.3">
      <c r="A60" s="54"/>
      <c r="B60" s="55">
        <f>COUNTIF($C$3:C60,TRUE)</f>
        <v>0</v>
      </c>
      <c r="C60" s="54" t="e">
        <f>IF(#REF!="Ja",TRUE,"")</f>
        <v>#REF!</v>
      </c>
      <c r="D60" s="55" t="str">
        <f>LEFT(I60,1)</f>
        <v>3</v>
      </c>
      <c r="E60" s="55">
        <f>COUNTIF($F$3:F60,TRUE)</f>
        <v>0</v>
      </c>
      <c r="F60" s="54" t="b">
        <f>AND(G60=TRUE,L60="Nee")</f>
        <v>0</v>
      </c>
      <c r="G60" s="54" t="b">
        <v>1</v>
      </c>
      <c r="H60" s="54">
        <v>1</v>
      </c>
      <c r="I60" s="15" t="s">
        <v>100</v>
      </c>
      <c r="J60" s="20" t="s">
        <v>83</v>
      </c>
      <c r="K60" s="21" t="str">
        <f>I60</f>
        <v>3.11</v>
      </c>
      <c r="L60" s="47" t="s">
        <v>1</v>
      </c>
      <c r="M60" s="59">
        <v>10</v>
      </c>
      <c r="N60" s="59">
        <f>IF(L60="Ja",M60,0)</f>
        <v>10</v>
      </c>
    </row>
    <row r="61" spans="1:14" hidden="1" x14ac:dyDescent="0.3">
      <c r="A61" s="54"/>
      <c r="B61" s="55"/>
      <c r="C61" s="54"/>
      <c r="D61" s="55"/>
      <c r="E61" s="55"/>
      <c r="F61" s="54"/>
      <c r="G61" s="54"/>
      <c r="H61" s="54">
        <v>2</v>
      </c>
      <c r="I61" s="15"/>
      <c r="J61" s="18" t="s">
        <v>58</v>
      </c>
      <c r="K61" s="22"/>
      <c r="L61" s="48"/>
      <c r="M61" s="59"/>
      <c r="N61" s="59"/>
    </row>
    <row r="62" spans="1:14" x14ac:dyDescent="0.3">
      <c r="A62" s="54"/>
      <c r="B62" s="55">
        <f>COUNTIF($C$3:C62,TRUE)</f>
        <v>0</v>
      </c>
      <c r="C62" s="54" t="e">
        <f>IF(#REF!="Ja",TRUE,"")</f>
        <v>#REF!</v>
      </c>
      <c r="D62" s="55" t="str">
        <f>LEFT(I62,1)</f>
        <v>3</v>
      </c>
      <c r="E62" s="55">
        <f>COUNTIF($F$3:F62,TRUE)</f>
        <v>0</v>
      </c>
      <c r="F62" s="54" t="b">
        <f>AND(G62=TRUE,L62="Nee")</f>
        <v>0</v>
      </c>
      <c r="G62" s="54" t="b">
        <v>1</v>
      </c>
      <c r="H62" s="54">
        <v>1</v>
      </c>
      <c r="I62" s="15" t="s">
        <v>101</v>
      </c>
      <c r="J62" s="20" t="s">
        <v>103</v>
      </c>
      <c r="K62" s="8" t="s">
        <v>101</v>
      </c>
      <c r="L62" s="47" t="s">
        <v>1</v>
      </c>
      <c r="M62" s="59">
        <v>5</v>
      </c>
      <c r="N62" s="59">
        <f>IF(L62="Ja",M62,0)</f>
        <v>5</v>
      </c>
    </row>
    <row r="63" spans="1:14" ht="39" hidden="1" x14ac:dyDescent="0.3">
      <c r="A63" s="54"/>
      <c r="B63" s="55"/>
      <c r="C63" s="54"/>
      <c r="D63" s="55"/>
      <c r="E63" s="55"/>
      <c r="F63" s="54"/>
      <c r="G63" s="54"/>
      <c r="H63" s="54">
        <v>2</v>
      </c>
      <c r="I63" s="15"/>
      <c r="J63" s="18" t="s">
        <v>102</v>
      </c>
      <c r="K63" s="22"/>
      <c r="L63" s="48"/>
      <c r="M63" s="59"/>
      <c r="N63" s="59"/>
    </row>
    <row r="64" spans="1:14" x14ac:dyDescent="0.3">
      <c r="A64" s="54"/>
      <c r="B64" s="55">
        <f>COUNTIF($C$3:C64,TRUE)</f>
        <v>0</v>
      </c>
      <c r="C64" s="54" t="e">
        <f>IF(#REF!="Ja",TRUE,"")</f>
        <v>#REF!</v>
      </c>
      <c r="D64" s="55" t="str">
        <f>LEFT(I64,1)</f>
        <v>3</v>
      </c>
      <c r="E64" s="55">
        <f>COUNTIF($F$3:F64,TRUE)</f>
        <v>0</v>
      </c>
      <c r="F64" s="58" t="b">
        <f>AND(G64=TRUE,L64="Nee")</f>
        <v>0</v>
      </c>
      <c r="G64" s="54" t="b">
        <v>1</v>
      </c>
      <c r="H64" s="54">
        <v>1</v>
      </c>
      <c r="I64" s="15" t="s">
        <v>104</v>
      </c>
      <c r="J64" s="20" t="s">
        <v>46</v>
      </c>
      <c r="K64" s="21" t="str">
        <f>I64</f>
        <v>3.13</v>
      </c>
      <c r="L64" s="47" t="s">
        <v>1</v>
      </c>
      <c r="M64" s="59">
        <v>5</v>
      </c>
      <c r="N64" s="59">
        <f>IF(L64="Ja",M64,0)</f>
        <v>5</v>
      </c>
    </row>
    <row r="65" spans="1:14" ht="39" hidden="1" x14ac:dyDescent="0.3">
      <c r="A65" s="54"/>
      <c r="B65" s="55"/>
      <c r="C65" s="54"/>
      <c r="D65" s="55"/>
      <c r="E65" s="55"/>
      <c r="F65" s="54"/>
      <c r="G65" s="54"/>
      <c r="H65" s="54">
        <v>2</v>
      </c>
      <c r="I65" s="15"/>
      <c r="J65" s="18" t="s">
        <v>48</v>
      </c>
      <c r="K65" s="21"/>
      <c r="L65" s="48"/>
      <c r="M65" s="59"/>
      <c r="N65" s="59"/>
    </row>
    <row r="66" spans="1:14" x14ac:dyDescent="0.3">
      <c r="A66" s="54"/>
      <c r="B66" s="55">
        <f>COUNTIF($C$3:C66,TRUE)</f>
        <v>0</v>
      </c>
      <c r="C66" s="54" t="e">
        <f>IF(#REF!="Ja",TRUE,"")</f>
        <v>#REF!</v>
      </c>
      <c r="D66" s="55" t="str">
        <f>LEFT(I66,1)</f>
        <v>3</v>
      </c>
      <c r="E66" s="55">
        <f>COUNTIF($F$3:F66,TRUE)</f>
        <v>0</v>
      </c>
      <c r="F66" s="58" t="b">
        <f>AND(G66=TRUE,L66="nee")</f>
        <v>0</v>
      </c>
      <c r="G66" s="54" t="b">
        <v>1</v>
      </c>
      <c r="H66" s="54">
        <v>1</v>
      </c>
      <c r="I66" s="15" t="s">
        <v>105</v>
      </c>
      <c r="J66" s="20" t="s">
        <v>112</v>
      </c>
      <c r="K66" s="21" t="str">
        <f t="shared" ref="K66" si="3">I66</f>
        <v>3.14</v>
      </c>
      <c r="L66" s="47" t="s">
        <v>1</v>
      </c>
      <c r="M66" s="59">
        <v>10</v>
      </c>
      <c r="N66" s="59">
        <f>IF(L66="Ja",M66,0)</f>
        <v>10</v>
      </c>
    </row>
    <row r="67" spans="1:14" ht="97.5" hidden="1" x14ac:dyDescent="0.3">
      <c r="A67" s="54"/>
      <c r="B67" s="55"/>
      <c r="C67" s="54"/>
      <c r="D67" s="55"/>
      <c r="E67" s="55"/>
      <c r="F67" s="54"/>
      <c r="G67" s="54"/>
      <c r="H67" s="54">
        <v>2</v>
      </c>
      <c r="I67" s="15"/>
      <c r="J67" s="18" t="s">
        <v>134</v>
      </c>
      <c r="K67" s="22"/>
      <c r="M67" s="59"/>
      <c r="N67" s="59"/>
    </row>
    <row r="68" spans="1:14" x14ac:dyDescent="0.3">
      <c r="A68" s="54"/>
      <c r="B68" s="55"/>
      <c r="C68" s="54"/>
      <c r="D68" s="55"/>
      <c r="E68" s="55"/>
      <c r="F68" s="54"/>
      <c r="G68" s="54"/>
      <c r="H68" s="54">
        <v>1</v>
      </c>
      <c r="I68" s="61" t="s">
        <v>106</v>
      </c>
      <c r="J68" s="61"/>
      <c r="K68" s="23"/>
      <c r="L68" s="24"/>
      <c r="M68" s="60"/>
      <c r="N68" s="60"/>
    </row>
    <row r="69" spans="1:14" ht="38.25" customHeight="1" x14ac:dyDescent="0.3">
      <c r="A69" s="54"/>
      <c r="B69" s="55">
        <f>COUNTIF($C$3:C69,TRUE)</f>
        <v>0</v>
      </c>
      <c r="C69" s="58" t="e">
        <f>IF(#REF!="Ja",TRUE,"")</f>
        <v>#REF!</v>
      </c>
      <c r="D69" s="55" t="str">
        <f>LEFT(I69,1)</f>
        <v>4</v>
      </c>
      <c r="E69" s="55">
        <f>COUNTIF($F$3:F69,TRUE)</f>
        <v>0</v>
      </c>
      <c r="F69" s="58" t="b">
        <f>AND(G69=TRUE,L69="nee")</f>
        <v>0</v>
      </c>
      <c r="G69" s="54" t="b">
        <v>1</v>
      </c>
      <c r="H69" s="54">
        <v>1</v>
      </c>
      <c r="I69" s="15" t="s">
        <v>18</v>
      </c>
      <c r="J69" s="20" t="s">
        <v>84</v>
      </c>
      <c r="K69" s="21" t="str">
        <f>I69</f>
        <v>4.1</v>
      </c>
      <c r="L69" s="47" t="s">
        <v>1</v>
      </c>
      <c r="M69" s="59">
        <v>5</v>
      </c>
      <c r="N69" s="59">
        <f>IF(L69="Ja",M69,0)</f>
        <v>5</v>
      </c>
    </row>
    <row r="70" spans="1:14" ht="37.5" hidden="1" customHeight="1" x14ac:dyDescent="0.3">
      <c r="A70" s="54"/>
      <c r="B70" s="55"/>
      <c r="C70" s="54"/>
      <c r="D70" s="55"/>
      <c r="E70" s="55"/>
      <c r="F70" s="54"/>
      <c r="G70" s="54"/>
      <c r="H70" s="54">
        <v>2</v>
      </c>
      <c r="I70" s="15"/>
      <c r="J70" s="18" t="s">
        <v>54</v>
      </c>
      <c r="K70" s="22"/>
      <c r="L70" s="48"/>
      <c r="M70" s="59"/>
      <c r="N70" s="59"/>
    </row>
    <row r="71" spans="1:14" ht="39" customHeight="1" x14ac:dyDescent="0.3">
      <c r="A71" s="54"/>
      <c r="B71" s="55">
        <f>COUNTIF($C$3:C71,TRUE)</f>
        <v>0</v>
      </c>
      <c r="C71" s="54" t="e">
        <f>IF(#REF!="Ja",TRUE,"")</f>
        <v>#REF!</v>
      </c>
      <c r="D71" s="55" t="str">
        <f>LEFT(I71,1)</f>
        <v>4</v>
      </c>
      <c r="E71" s="55">
        <f>COUNTIF($F$3:F71,TRUE)</f>
        <v>0</v>
      </c>
      <c r="F71" s="54" t="b">
        <f>AND(G71=TRUE,L71="Nee")</f>
        <v>0</v>
      </c>
      <c r="G71" s="54" t="b">
        <v>1</v>
      </c>
      <c r="H71" s="54">
        <v>1</v>
      </c>
      <c r="I71" s="15" t="s">
        <v>19</v>
      </c>
      <c r="J71" s="20" t="s">
        <v>135</v>
      </c>
      <c r="K71" s="28" t="str">
        <f>I71</f>
        <v>4.2</v>
      </c>
      <c r="L71" s="47" t="s">
        <v>1</v>
      </c>
      <c r="M71" s="59">
        <v>5</v>
      </c>
      <c r="N71" s="59">
        <f>IF(L71="Ja",M71,0)</f>
        <v>5</v>
      </c>
    </row>
    <row r="72" spans="1:14" ht="39" hidden="1" customHeight="1" x14ac:dyDescent="0.3">
      <c r="A72" s="54"/>
      <c r="B72" s="55"/>
      <c r="C72" s="54"/>
      <c r="D72" s="55"/>
      <c r="E72" s="55"/>
      <c r="F72" s="54"/>
      <c r="G72" s="54"/>
      <c r="H72" s="54">
        <v>2</v>
      </c>
      <c r="I72" s="15"/>
      <c r="J72" s="18" t="s">
        <v>59</v>
      </c>
      <c r="K72" s="28"/>
      <c r="L72" s="48"/>
      <c r="M72" s="59"/>
      <c r="N72" s="59"/>
    </row>
    <row r="73" spans="1:14" ht="56.25" customHeight="1" x14ac:dyDescent="0.3">
      <c r="A73" s="54"/>
      <c r="B73" s="55">
        <f>COUNTIF($C$3:C73,TRUE)</f>
        <v>0</v>
      </c>
      <c r="C73" s="54" t="e">
        <f>IF(#REF!="Ja",TRUE,"")</f>
        <v>#REF!</v>
      </c>
      <c r="D73" s="55" t="str">
        <f>LEFT(I73,1)</f>
        <v>4</v>
      </c>
      <c r="E73" s="55">
        <f>COUNTIF($F$3:F73,TRUE)</f>
        <v>0</v>
      </c>
      <c r="F73" s="58" t="b">
        <f>AND(G73=TRUE,L73="nee")</f>
        <v>0</v>
      </c>
      <c r="G73" s="54" t="b">
        <v>1</v>
      </c>
      <c r="H73" s="54">
        <v>1</v>
      </c>
      <c r="I73" s="15" t="s">
        <v>57</v>
      </c>
      <c r="J73" s="20" t="s">
        <v>146</v>
      </c>
      <c r="K73" s="20" t="str">
        <f>I73</f>
        <v>4.3</v>
      </c>
      <c r="L73" s="47" t="s">
        <v>1</v>
      </c>
      <c r="M73" s="59">
        <v>5</v>
      </c>
      <c r="N73" s="59">
        <f>IF(L73="Ja",M73,0)</f>
        <v>5</v>
      </c>
    </row>
    <row r="74" spans="1:14" ht="42" hidden="1" customHeight="1" x14ac:dyDescent="0.3">
      <c r="A74" s="54"/>
      <c r="B74" s="55"/>
      <c r="C74" s="54"/>
      <c r="D74" s="55"/>
      <c r="E74" s="55"/>
      <c r="F74" s="54"/>
      <c r="G74" s="54"/>
      <c r="H74" s="54">
        <v>2</v>
      </c>
      <c r="I74" s="15"/>
      <c r="J74" s="18" t="s">
        <v>53</v>
      </c>
      <c r="K74" s="22"/>
      <c r="L74" s="48"/>
      <c r="M74" s="59"/>
      <c r="N74" s="59"/>
    </row>
    <row r="75" spans="1:14" ht="18.75" customHeight="1" x14ac:dyDescent="0.3">
      <c r="A75" s="54"/>
      <c r="B75" s="55">
        <f>COUNTIF($C$3:C75,TRUE)</f>
        <v>0</v>
      </c>
      <c r="C75" s="54" t="e">
        <f>IF(#REF!="Ja",TRUE,"")</f>
        <v>#REF!</v>
      </c>
      <c r="D75" s="55" t="str">
        <f>LEFT(I75,1)</f>
        <v>4</v>
      </c>
      <c r="E75" s="55">
        <f>COUNTIF($F$3:F75,TRUE)</f>
        <v>0</v>
      </c>
      <c r="F75" s="58" t="b">
        <f>AND(G75=TRUE,L75="nee")</f>
        <v>0</v>
      </c>
      <c r="G75" s="54" t="b">
        <v>1</v>
      </c>
      <c r="H75" s="54">
        <v>1</v>
      </c>
      <c r="I75" s="15" t="s">
        <v>20</v>
      </c>
      <c r="J75" s="20" t="s">
        <v>43</v>
      </c>
      <c r="K75" s="8" t="str">
        <f>I75</f>
        <v>4.4</v>
      </c>
      <c r="L75" s="47" t="s">
        <v>1</v>
      </c>
      <c r="M75" s="59">
        <v>5</v>
      </c>
      <c r="N75" s="59">
        <f>IF(L75="Ja",M75,0)</f>
        <v>5</v>
      </c>
    </row>
    <row r="76" spans="1:14" ht="39" hidden="1" x14ac:dyDescent="0.3">
      <c r="A76" s="54"/>
      <c r="B76" s="55"/>
      <c r="C76" s="54"/>
      <c r="D76" s="55"/>
      <c r="E76" s="55"/>
      <c r="F76" s="54"/>
      <c r="G76" s="54"/>
      <c r="H76" s="54">
        <v>2</v>
      </c>
      <c r="I76" s="15"/>
      <c r="J76" s="18" t="s">
        <v>51</v>
      </c>
      <c r="L76" s="48"/>
      <c r="M76" s="59"/>
      <c r="N76" s="59"/>
    </row>
    <row r="77" spans="1:14" ht="39" customHeight="1" x14ac:dyDescent="0.3">
      <c r="A77" s="54"/>
      <c r="B77" s="55">
        <f>COUNTIF($C$3:C77,TRUE)</f>
        <v>0</v>
      </c>
      <c r="C77" s="54" t="e">
        <f>IF(#REF!="Ja",TRUE,"")</f>
        <v>#REF!</v>
      </c>
      <c r="D77" s="55" t="str">
        <f>LEFT(I77,1)</f>
        <v>4</v>
      </c>
      <c r="E77" s="55">
        <f>COUNTIF($F$3:F77,TRUE)</f>
        <v>0</v>
      </c>
      <c r="F77" s="58" t="b">
        <f>AND(G77=TRUE,L77="nee")</f>
        <v>0</v>
      </c>
      <c r="G77" s="54" t="b">
        <v>1</v>
      </c>
      <c r="H77" s="54">
        <v>1</v>
      </c>
      <c r="I77" s="15" t="s">
        <v>21</v>
      </c>
      <c r="J77" s="20" t="s">
        <v>63</v>
      </c>
      <c r="K77" s="8" t="str">
        <f>I77</f>
        <v>4.5</v>
      </c>
      <c r="L77" s="47" t="s">
        <v>1</v>
      </c>
      <c r="M77" s="59">
        <v>5</v>
      </c>
      <c r="N77" s="59">
        <f>IF(L77="Ja",M77,0)</f>
        <v>5</v>
      </c>
    </row>
    <row r="78" spans="1:14" ht="58.5" hidden="1" x14ac:dyDescent="0.3">
      <c r="A78" s="54"/>
      <c r="B78" s="55"/>
      <c r="C78" s="54"/>
      <c r="D78" s="55"/>
      <c r="E78" s="55"/>
      <c r="F78" s="54"/>
      <c r="G78" s="54"/>
      <c r="H78" s="54">
        <v>2</v>
      </c>
      <c r="I78" s="15"/>
      <c r="J78" s="18" t="s">
        <v>136</v>
      </c>
      <c r="L78" s="48"/>
      <c r="M78" s="59"/>
      <c r="N78" s="59"/>
    </row>
    <row r="79" spans="1:14" ht="40.5" customHeight="1" x14ac:dyDescent="0.3">
      <c r="A79" s="54"/>
      <c r="B79" s="55">
        <f>COUNTIF($C$3:C79,TRUE)</f>
        <v>0</v>
      </c>
      <c r="C79" s="54" t="e">
        <f>IF(#REF!="Ja",TRUE,"")</f>
        <v>#REF!</v>
      </c>
      <c r="D79" s="55" t="str">
        <f>LEFT(I79,1)</f>
        <v>4</v>
      </c>
      <c r="E79" s="55">
        <f>COUNTIF($F$3:F79,TRUE)</f>
        <v>0</v>
      </c>
      <c r="F79" s="58" t="b">
        <f>AND(G79=TRUE,L79="nee")</f>
        <v>0</v>
      </c>
      <c r="G79" s="54" t="b">
        <v>1</v>
      </c>
      <c r="H79" s="54">
        <v>1</v>
      </c>
      <c r="I79" s="15" t="s">
        <v>22</v>
      </c>
      <c r="J79" s="20" t="s">
        <v>138</v>
      </c>
      <c r="K79" s="8" t="str">
        <f>I79</f>
        <v>4.6</v>
      </c>
      <c r="L79" s="47" t="s">
        <v>1</v>
      </c>
      <c r="M79" s="59">
        <v>5</v>
      </c>
      <c r="N79" s="59">
        <f>IF(L79="Ja",M79,0)</f>
        <v>5</v>
      </c>
    </row>
    <row r="80" spans="1:14" ht="58.5" hidden="1" x14ac:dyDescent="0.3">
      <c r="A80" s="54"/>
      <c r="B80" s="55"/>
      <c r="C80" s="54"/>
      <c r="D80" s="55"/>
      <c r="E80" s="55"/>
      <c r="F80" s="54"/>
      <c r="G80" s="54"/>
      <c r="H80" s="54">
        <v>2</v>
      </c>
      <c r="I80" s="15"/>
      <c r="J80" s="18" t="s">
        <v>137</v>
      </c>
      <c r="L80" s="48"/>
      <c r="M80" s="59"/>
      <c r="N80" s="59"/>
    </row>
    <row r="81" spans="1:14" ht="39" customHeight="1" x14ac:dyDescent="0.3">
      <c r="A81" s="54"/>
      <c r="B81" s="55">
        <f>COUNTIF($C$3:C81,TRUE)</f>
        <v>0</v>
      </c>
      <c r="C81" s="54" t="e">
        <f>IF(#REF!="Ja",TRUE,"")</f>
        <v>#REF!</v>
      </c>
      <c r="D81" s="55" t="str">
        <f>LEFT(I81,1)</f>
        <v>4</v>
      </c>
      <c r="E81" s="55">
        <f>COUNTIF($F$3:F81,TRUE)</f>
        <v>0</v>
      </c>
      <c r="F81" s="54" t="b">
        <f>AND(G81=TRUE,L81="nee")</f>
        <v>0</v>
      </c>
      <c r="G81" s="54" t="b">
        <v>1</v>
      </c>
      <c r="H81" s="54">
        <v>1</v>
      </c>
      <c r="I81" s="15" t="s">
        <v>23</v>
      </c>
      <c r="J81" s="20" t="s">
        <v>147</v>
      </c>
      <c r="K81" s="21" t="str">
        <f>I81</f>
        <v>4.7</v>
      </c>
      <c r="L81" s="47" t="s">
        <v>1</v>
      </c>
      <c r="M81" s="59">
        <v>5</v>
      </c>
      <c r="N81" s="59">
        <f>IF(L81="Ja",M81,0)</f>
        <v>5</v>
      </c>
    </row>
    <row r="82" spans="1:14" ht="58.5" hidden="1" x14ac:dyDescent="0.3">
      <c r="A82" s="54"/>
      <c r="B82" s="55"/>
      <c r="C82" s="54"/>
      <c r="D82" s="55"/>
      <c r="E82" s="55"/>
      <c r="F82" s="54"/>
      <c r="G82" s="54"/>
      <c r="H82" s="54">
        <v>2</v>
      </c>
      <c r="I82" s="15"/>
      <c r="J82" s="18" t="s">
        <v>139</v>
      </c>
      <c r="K82" s="19"/>
      <c r="L82" s="48"/>
      <c r="M82" s="59"/>
      <c r="N82" s="59"/>
    </row>
    <row r="83" spans="1:14" ht="39" customHeight="1" x14ac:dyDescent="0.3">
      <c r="A83" s="54"/>
      <c r="B83" s="55">
        <f>COUNTIF($C$3:C83,TRUE)</f>
        <v>0</v>
      </c>
      <c r="C83" s="54" t="e">
        <f>IF(#REF!="Ja",TRUE,"")</f>
        <v>#REF!</v>
      </c>
      <c r="D83" s="55" t="str">
        <f>LEFT(I83,1)</f>
        <v>4</v>
      </c>
      <c r="E83" s="55">
        <f>COUNTIF($F$3:F83,TRUE)</f>
        <v>0</v>
      </c>
      <c r="F83" s="58" t="b">
        <f>AND(G83=TRUE,L83="nee")</f>
        <v>0</v>
      </c>
      <c r="G83" s="54" t="b">
        <v>1</v>
      </c>
      <c r="H83" s="54">
        <v>1</v>
      </c>
      <c r="I83" s="15" t="s">
        <v>24</v>
      </c>
      <c r="J83" s="20" t="s">
        <v>148</v>
      </c>
      <c r="K83" s="21" t="str">
        <f>I83</f>
        <v>4.8</v>
      </c>
      <c r="L83" s="47" t="s">
        <v>1</v>
      </c>
      <c r="M83" s="59">
        <v>5</v>
      </c>
      <c r="N83" s="59">
        <f>IF(L83="Ja",M83,0)</f>
        <v>5</v>
      </c>
    </row>
    <row r="84" spans="1:14" hidden="1" x14ac:dyDescent="0.3">
      <c r="A84" s="54"/>
      <c r="B84" s="55"/>
      <c r="C84" s="54"/>
      <c r="D84" s="55"/>
      <c r="E84" s="55"/>
      <c r="F84" s="54"/>
      <c r="G84" s="54"/>
      <c r="H84" s="54">
        <v>2</v>
      </c>
      <c r="I84" s="15"/>
      <c r="J84" s="18" t="s">
        <v>62</v>
      </c>
      <c r="K84" s="22"/>
      <c r="L84" s="48"/>
      <c r="M84" s="59"/>
      <c r="N84" s="59"/>
    </row>
    <row r="85" spans="1:14" ht="18.75" customHeight="1" x14ac:dyDescent="0.3">
      <c r="A85" s="54"/>
      <c r="B85" s="55">
        <f>COUNTIF($C$3:C85,TRUE)</f>
        <v>0</v>
      </c>
      <c r="C85" s="54" t="e">
        <f>IF(#REF!="Ja",TRUE,"")</f>
        <v>#REF!</v>
      </c>
      <c r="D85" s="55" t="str">
        <f>LEFT(I85,1)</f>
        <v>4</v>
      </c>
      <c r="E85" s="55">
        <f>COUNTIF($F$3:F85,TRUE)</f>
        <v>0</v>
      </c>
      <c r="F85" s="58" t="b">
        <f>AND(G85=TRUE,L85="nee")</f>
        <v>0</v>
      </c>
      <c r="G85" s="54" t="b">
        <v>1</v>
      </c>
      <c r="H85" s="54">
        <v>1</v>
      </c>
      <c r="I85" s="15" t="s">
        <v>25</v>
      </c>
      <c r="J85" s="20" t="s">
        <v>64</v>
      </c>
      <c r="K85" s="21" t="str">
        <f>I85</f>
        <v>4.9</v>
      </c>
      <c r="L85" s="47" t="s">
        <v>1</v>
      </c>
      <c r="M85" s="59">
        <v>5</v>
      </c>
      <c r="N85" s="59">
        <f>IF(L85="Ja",M85,0)</f>
        <v>5</v>
      </c>
    </row>
    <row r="86" spans="1:14" hidden="1" x14ac:dyDescent="0.3">
      <c r="A86" s="54"/>
      <c r="B86" s="55"/>
      <c r="C86" s="54"/>
      <c r="D86" s="55"/>
      <c r="E86" s="55"/>
      <c r="F86" s="54"/>
      <c r="G86" s="54"/>
      <c r="H86" s="54">
        <v>2</v>
      </c>
      <c r="I86" s="15"/>
      <c r="J86" s="18" t="s">
        <v>65</v>
      </c>
      <c r="K86" s="21"/>
      <c r="L86" s="49"/>
      <c r="M86" s="59"/>
      <c r="N86" s="59"/>
    </row>
    <row r="87" spans="1:14" ht="39" customHeight="1" x14ac:dyDescent="0.3">
      <c r="A87" s="54"/>
      <c r="B87" s="55">
        <f>COUNTIF($C$3:C87,TRUE)</f>
        <v>0</v>
      </c>
      <c r="C87" s="54" t="e">
        <f>IF(#REF!="Ja",TRUE,"")</f>
        <v>#REF!</v>
      </c>
      <c r="D87" s="55" t="str">
        <f>LEFT(I87,1)</f>
        <v>4</v>
      </c>
      <c r="E87" s="55">
        <f>COUNTIF($F$3:F87,TRUE)</f>
        <v>0</v>
      </c>
      <c r="F87" s="58" t="b">
        <f>AND(G87=TRUE,L87="nee")</f>
        <v>0</v>
      </c>
      <c r="G87" s="54" t="b">
        <v>1</v>
      </c>
      <c r="H87" s="54">
        <v>1</v>
      </c>
      <c r="I87" s="15" t="s">
        <v>26</v>
      </c>
      <c r="J87" s="20" t="s">
        <v>44</v>
      </c>
      <c r="K87" s="8" t="str">
        <f>I87</f>
        <v>4.10</v>
      </c>
      <c r="L87" s="47" t="s">
        <v>1</v>
      </c>
      <c r="M87" s="59">
        <v>5</v>
      </c>
      <c r="N87" s="59">
        <f>IF(L87="Ja",M87,0)</f>
        <v>5</v>
      </c>
    </row>
    <row r="88" spans="1:14" ht="39" hidden="1" x14ac:dyDescent="0.3">
      <c r="A88" s="54"/>
      <c r="B88" s="55"/>
      <c r="C88" s="54"/>
      <c r="D88" s="55"/>
      <c r="E88" s="55"/>
      <c r="F88" s="54"/>
      <c r="G88" s="54"/>
      <c r="H88" s="54">
        <v>2</v>
      </c>
      <c r="I88" s="15"/>
      <c r="J88" s="18" t="s">
        <v>50</v>
      </c>
      <c r="L88" s="48"/>
      <c r="M88" s="59"/>
      <c r="N88" s="59"/>
    </row>
    <row r="89" spans="1:14" ht="22.5" customHeight="1" x14ac:dyDescent="0.3">
      <c r="A89" s="54"/>
      <c r="B89" s="55">
        <f>COUNTIF($C$3:C89,TRUE)</f>
        <v>0</v>
      </c>
      <c r="C89" s="54" t="e">
        <f>IF(#REF!="Ja",TRUE,"")</f>
        <v>#REF!</v>
      </c>
      <c r="D89" s="55" t="str">
        <f>LEFT(I89,1)</f>
        <v>4</v>
      </c>
      <c r="E89" s="55">
        <f>COUNTIF($F$3:F89,TRUE)</f>
        <v>0</v>
      </c>
      <c r="F89" s="58" t="b">
        <f>AND(G89=TRUE,L89="nee")</f>
        <v>0</v>
      </c>
      <c r="G89" s="54" t="b">
        <v>1</v>
      </c>
      <c r="H89" s="54">
        <v>1</v>
      </c>
      <c r="I89" s="15" t="s">
        <v>38</v>
      </c>
      <c r="J89" s="20" t="s">
        <v>118</v>
      </c>
      <c r="K89" s="8" t="str">
        <f>I89</f>
        <v>4.11</v>
      </c>
      <c r="L89" s="47" t="s">
        <v>1</v>
      </c>
      <c r="M89" s="59">
        <v>5</v>
      </c>
      <c r="N89" s="59">
        <f>IF(L89="Ja",M89,0)</f>
        <v>5</v>
      </c>
    </row>
    <row r="90" spans="1:14" ht="39" hidden="1" x14ac:dyDescent="0.3">
      <c r="A90" s="54"/>
      <c r="B90" s="55"/>
      <c r="C90" s="54"/>
      <c r="D90" s="55"/>
      <c r="E90" s="55"/>
      <c r="F90" s="54"/>
      <c r="G90" s="54"/>
      <c r="H90" s="54">
        <v>2</v>
      </c>
      <c r="I90" s="15"/>
      <c r="J90" s="18" t="s">
        <v>68</v>
      </c>
      <c r="M90" s="17"/>
      <c r="N90" s="17"/>
    </row>
    <row r="91" spans="1:14" x14ac:dyDescent="0.3">
      <c r="A91" s="54"/>
      <c r="B91" s="55"/>
      <c r="C91" s="54" t="e">
        <f>IF(#REF!="Ja",TRUE,"")</f>
        <v>#REF!</v>
      </c>
      <c r="D91" s="55"/>
      <c r="E91" s="55"/>
      <c r="F91" s="54"/>
      <c r="G91" s="54"/>
      <c r="H91" s="54">
        <v>1</v>
      </c>
      <c r="K91" s="22"/>
    </row>
  </sheetData>
  <sheetProtection algorithmName="SHA-512" hashValue="Ode6VRTVY0Ieyw49M8a5KD6cX/MF515PZjFNRbehwDQyDV1nSOwRa2SiXtZe+1JfUndQKMiIqNNbpHCNSEnrBQ==" saltValue="qF68E05pvTQZA8tbtnTMEg==" spinCount="100000" sheet="1" objects="1" scenarios="1"/>
  <autoFilter ref="H2:H91" xr:uid="{00000000-0009-0000-0000-000001000000}">
    <filterColumn colId="0">
      <filters>
        <filter val="1"/>
      </filters>
    </filterColumn>
  </autoFilter>
  <mergeCells count="7">
    <mergeCell ref="I68:J68"/>
    <mergeCell ref="I39:J39"/>
    <mergeCell ref="K5:L5"/>
    <mergeCell ref="I4:J4"/>
    <mergeCell ref="I3:J3"/>
    <mergeCell ref="I5:J5"/>
    <mergeCell ref="I16:J16"/>
  </mergeCells>
  <dataValidations count="1">
    <dataValidation type="list" allowBlank="1" showInputMessage="1" showErrorMessage="1" sqref="L6 L8 L10 L19 L66 L92:L1048576 L42 L56 L48 L50 L52 L54 L64 L60 L83 L25 L21 L27 L73 L12 L14 L23 L17 L29 L40 L71 L69 L31 L35 L37 L44 L46 L58 L75 L77 L81 L79 L85 L87 L89 L33 L62" xr:uid="{00000000-0002-0000-0100-000000000000}">
      <formula1>#REF!</formula1>
    </dataValidation>
  </dataValidations>
  <pageMargins left="0.31496062992125984" right="0.31496062992125984" top="0.35433070866141736" bottom="0.35433070866141736" header="0.31496062992125984" footer="0.31496062992125984"/>
  <pageSetup paperSize="9" scale="65" fitToHeight="0" orientation="portrait" r:id="rId1"/>
  <colBreaks count="1" manualBreakCount="1">
    <brk id="8" max="1048575" man="1"/>
  </colBreaks>
  <drawing r:id="rId2"/>
  <legacyDrawing r:id="rId3"/>
  <controls>
    <mc:AlternateContent xmlns:mc="http://schemas.openxmlformats.org/markup-compatibility/2006">
      <mc:Choice Requires="x14">
        <control shapeId="2053" r:id="rId4" name="CommandButton2">
          <controlPr defaultSize="0" print="0" autoFill="0" autoLine="0" r:id="rId5">
            <anchor moveWithCells="1">
              <from>
                <xdr:col>9</xdr:col>
                <xdr:colOff>7305675</xdr:colOff>
                <xdr:row>0</xdr:row>
                <xdr:rowOff>66675</xdr:rowOff>
              </from>
              <to>
                <xdr:col>11</xdr:col>
                <xdr:colOff>209550</xdr:colOff>
                <xdr:row>0</xdr:row>
                <xdr:rowOff>647700</xdr:rowOff>
              </to>
            </anchor>
          </controlPr>
        </control>
      </mc:Choice>
      <mc:Fallback>
        <control shapeId="2053" r:id="rId4" name="CommandButton2"/>
      </mc:Fallback>
    </mc:AlternateContent>
    <mc:AlternateContent xmlns:mc="http://schemas.openxmlformats.org/markup-compatibility/2006">
      <mc:Choice Requires="x14">
        <control shapeId="2051" r:id="rId6" name="CommandButton1">
          <controlPr defaultSize="0" print="0" autoFill="0" autoLine="0" r:id="rId7">
            <anchor moveWithCells="1">
              <from>
                <xdr:col>9</xdr:col>
                <xdr:colOff>5495925</xdr:colOff>
                <xdr:row>0</xdr:row>
                <xdr:rowOff>38100</xdr:rowOff>
              </from>
              <to>
                <xdr:col>9</xdr:col>
                <xdr:colOff>7048500</xdr:colOff>
                <xdr:row>0</xdr:row>
                <xdr:rowOff>619125</xdr:rowOff>
              </to>
            </anchor>
          </controlPr>
        </control>
      </mc:Choice>
      <mc:Fallback>
        <control shapeId="2051" r:id="rId6" name="CommandButton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theme="0"/>
    <pageSetUpPr fitToPage="1"/>
  </sheetPr>
  <dimension ref="A1:J40"/>
  <sheetViews>
    <sheetView showWhiteSpace="0" view="pageLayout" topLeftCell="C1" zoomScaleNormal="100" zoomScaleSheetLayoutView="115" workbookViewId="0">
      <selection activeCell="B16" sqref="B16"/>
    </sheetView>
  </sheetViews>
  <sheetFormatPr defaultColWidth="9.140625" defaultRowHeight="19.5" x14ac:dyDescent="0.3"/>
  <cols>
    <col min="1" max="1" width="7.140625" style="12" hidden="1" customWidth="1"/>
    <col min="2" max="2" width="8" style="12" hidden="1" customWidth="1"/>
    <col min="3" max="3" width="47.42578125" style="12" customWidth="1"/>
    <col min="4" max="4" width="13.85546875" style="12" customWidth="1"/>
    <col min="5" max="5" width="13.140625" style="12" hidden="1" customWidth="1"/>
    <col min="6" max="6" width="13.5703125" style="12" customWidth="1"/>
    <col min="7" max="7" width="15.140625" style="12" customWidth="1"/>
    <col min="8" max="8" width="0.7109375" style="37" hidden="1" customWidth="1"/>
    <col min="9" max="9" width="9.140625" style="12"/>
    <col min="10" max="10" width="29.7109375" style="12" customWidth="1"/>
    <col min="11" max="12" width="2.42578125" style="12" customWidth="1"/>
    <col min="13" max="16384" width="9.140625" style="12"/>
  </cols>
  <sheetData>
    <row r="1" spans="2:10" x14ac:dyDescent="0.3">
      <c r="C1" s="65" t="str">
        <f>IF(Introductie!B36="","",Introductie!B36)</f>
        <v/>
      </c>
      <c r="D1" s="65"/>
      <c r="E1" s="65"/>
      <c r="F1" s="65"/>
      <c r="G1" s="65"/>
      <c r="H1" s="65"/>
      <c r="I1" s="65"/>
      <c r="J1" s="65"/>
    </row>
    <row r="2" spans="2:10" x14ac:dyDescent="0.3">
      <c r="C2" s="66" t="str">
        <f>IF(Introductie!B38="","",Introductie!B38)</f>
        <v/>
      </c>
      <c r="D2" s="66"/>
      <c r="E2" s="66"/>
      <c r="F2" s="66"/>
      <c r="G2" s="66"/>
      <c r="H2" s="66"/>
      <c r="I2" s="66"/>
      <c r="J2" s="66"/>
    </row>
    <row r="3" spans="2:10" ht="10.5" customHeight="1" x14ac:dyDescent="0.3"/>
    <row r="4" spans="2:10" ht="41.25" customHeight="1" x14ac:dyDescent="0.3">
      <c r="C4" s="8"/>
      <c r="D4" s="31" t="s">
        <v>34</v>
      </c>
      <c r="E4" s="31" t="s">
        <v>121</v>
      </c>
      <c r="F4" s="32" t="s">
        <v>27</v>
      </c>
      <c r="G4" s="32" t="s">
        <v>28</v>
      </c>
      <c r="H4" s="33" t="s">
        <v>29</v>
      </c>
    </row>
    <row r="5" spans="2:10" x14ac:dyDescent="0.3">
      <c r="B5" s="12">
        <v>1</v>
      </c>
      <c r="C5" s="15" t="s">
        <v>0</v>
      </c>
      <c r="D5" s="34">
        <f t="shared" ref="D5:D9" si="0">G5/F5</f>
        <v>1</v>
      </c>
      <c r="E5" s="35">
        <v>0.65</v>
      </c>
      <c r="F5" s="36">
        <f>SUMIFS(Hygiënescan!M:M,Hygiënescan!D:D,B5)</f>
        <v>45</v>
      </c>
      <c r="G5" s="36">
        <f>SUMIFS(Hygiënescan!N:N,Hygiënescan!D:D,B5)</f>
        <v>45</v>
      </c>
      <c r="H5" s="37">
        <f>G5+5</f>
        <v>50</v>
      </c>
    </row>
    <row r="6" spans="2:10" x14ac:dyDescent="0.3">
      <c r="B6" s="12">
        <v>2</v>
      </c>
      <c r="C6" s="15" t="s">
        <v>85</v>
      </c>
      <c r="D6" s="34">
        <f t="shared" si="0"/>
        <v>1</v>
      </c>
      <c r="E6" s="35">
        <v>0.65</v>
      </c>
      <c r="F6" s="36">
        <f>SUMIFS(Hygiënescan!M:M,Hygiënescan!D:D,B6)</f>
        <v>70</v>
      </c>
      <c r="G6" s="36">
        <f>SUMIFS(Hygiënescan!N:N,Hygiënescan!D:D,B6)</f>
        <v>70</v>
      </c>
      <c r="H6" s="37">
        <f t="shared" ref="H6" si="1">G6+5</f>
        <v>75</v>
      </c>
    </row>
    <row r="7" spans="2:10" x14ac:dyDescent="0.3">
      <c r="B7" s="12">
        <v>3</v>
      </c>
      <c r="C7" s="15" t="s">
        <v>92</v>
      </c>
      <c r="D7" s="34">
        <f t="shared" si="0"/>
        <v>1</v>
      </c>
      <c r="E7" s="35">
        <v>0.65</v>
      </c>
      <c r="F7" s="36">
        <f>SUMIFS(Hygiënescan!M:M,Hygiënescan!D:D,B7)</f>
        <v>80</v>
      </c>
      <c r="G7" s="36">
        <f>SUMIFS(Hygiënescan!N:N,Hygiënescan!D:D,B7)</f>
        <v>80</v>
      </c>
      <c r="H7" s="37">
        <f>G7-15</f>
        <v>65</v>
      </c>
    </row>
    <row r="8" spans="2:10" x14ac:dyDescent="0.3">
      <c r="B8" s="12">
        <v>4</v>
      </c>
      <c r="C8" s="15" t="s">
        <v>106</v>
      </c>
      <c r="D8" s="34">
        <f t="shared" si="0"/>
        <v>1</v>
      </c>
      <c r="E8" s="35">
        <v>0.65</v>
      </c>
      <c r="F8" s="36">
        <f>SUMIFS(Hygiënescan!M:M,Hygiënescan!D:D,B8)</f>
        <v>55</v>
      </c>
      <c r="G8" s="36">
        <f>SUMIFS(Hygiënescan!N:N,Hygiënescan!D:D,B8)</f>
        <v>55</v>
      </c>
      <c r="H8" s="37">
        <f t="shared" ref="H8" si="2">G8+5</f>
        <v>60</v>
      </c>
    </row>
    <row r="9" spans="2:10" x14ac:dyDescent="0.3">
      <c r="C9" s="10" t="s">
        <v>70</v>
      </c>
      <c r="D9" s="38">
        <f t="shared" si="0"/>
        <v>1</v>
      </c>
      <c r="E9" s="38">
        <v>0.65</v>
      </c>
      <c r="F9" s="39">
        <f>F5+F6+F7+F8</f>
        <v>250</v>
      </c>
      <c r="G9" s="40">
        <f>G5+G6+G7+G8</f>
        <v>250</v>
      </c>
      <c r="H9" s="37">
        <f>SUM(H5:H8)</f>
        <v>250</v>
      </c>
    </row>
    <row r="10" spans="2:10" x14ac:dyDescent="0.3">
      <c r="D10" s="41"/>
      <c r="E10" s="42"/>
      <c r="F10" s="43"/>
      <c r="G10" s="43"/>
    </row>
    <row r="11" spans="2:10" hidden="1" x14ac:dyDescent="0.3">
      <c r="C11" s="44" t="e">
        <f>IF(#REF!&gt;=#REF!,"Beoordeling: Voldoende","Beoordeling: Onvoldoende")</f>
        <v>#REF!</v>
      </c>
    </row>
    <row r="13" spans="2:10" x14ac:dyDescent="0.3">
      <c r="C13" s="45" t="s">
        <v>140</v>
      </c>
    </row>
    <row r="14" spans="2:10" ht="20.25" thickBot="1" x14ac:dyDescent="0.35">
      <c r="C14" s="12" t="s">
        <v>119</v>
      </c>
    </row>
    <row r="15" spans="2:10" ht="41.25" customHeight="1" x14ac:dyDescent="0.3">
      <c r="B15" s="12">
        <v>1</v>
      </c>
      <c r="C15" s="67" t="str">
        <f>IFERROR(VLOOKUP(B15,Hygiënescan!E:J,6,FALSE),"")</f>
        <v/>
      </c>
      <c r="D15" s="68"/>
      <c r="E15" s="68"/>
      <c r="F15" s="68"/>
      <c r="G15" s="68"/>
      <c r="H15" s="68"/>
      <c r="I15" s="68"/>
      <c r="J15" s="69"/>
    </row>
    <row r="16" spans="2:10" ht="41.25" customHeight="1" x14ac:dyDescent="0.3">
      <c r="B16" s="12">
        <v>2</v>
      </c>
      <c r="C16" s="70" t="str">
        <f>IFERROR(VLOOKUP(B16,Hygiënescan!E:J,6,FALSE),"")</f>
        <v/>
      </c>
      <c r="D16" s="71"/>
      <c r="E16" s="71"/>
      <c r="F16" s="71"/>
      <c r="G16" s="71"/>
      <c r="H16" s="71"/>
      <c r="I16" s="71"/>
      <c r="J16" s="72"/>
    </row>
    <row r="17" spans="2:10" ht="41.25" customHeight="1" x14ac:dyDescent="0.3">
      <c r="B17" s="12">
        <v>3</v>
      </c>
      <c r="C17" s="70" t="str">
        <f>IFERROR(VLOOKUP(B17,Hygiënescan!E:J,6,FALSE),"")</f>
        <v/>
      </c>
      <c r="D17" s="71"/>
      <c r="E17" s="71"/>
      <c r="F17" s="71"/>
      <c r="G17" s="71"/>
      <c r="H17" s="71"/>
      <c r="I17" s="71"/>
      <c r="J17" s="72"/>
    </row>
    <row r="18" spans="2:10" ht="41.25" customHeight="1" x14ac:dyDescent="0.3">
      <c r="B18" s="12">
        <v>4</v>
      </c>
      <c r="C18" s="70" t="str">
        <f>IFERROR(VLOOKUP(B18,Hygiënescan!E:J,6,FALSE),"")</f>
        <v/>
      </c>
      <c r="D18" s="71"/>
      <c r="E18" s="71"/>
      <c r="F18" s="71"/>
      <c r="G18" s="71"/>
      <c r="H18" s="71"/>
      <c r="I18" s="71"/>
      <c r="J18" s="72"/>
    </row>
    <row r="19" spans="2:10" ht="41.25" customHeight="1" x14ac:dyDescent="0.3">
      <c r="B19" s="12">
        <v>5</v>
      </c>
      <c r="C19" s="70" t="str">
        <f>IFERROR(VLOOKUP(B19,Hygiënescan!E:J,6,FALSE),"")</f>
        <v/>
      </c>
      <c r="D19" s="71"/>
      <c r="E19" s="71"/>
      <c r="F19" s="71"/>
      <c r="G19" s="71"/>
      <c r="H19" s="71"/>
      <c r="I19" s="71"/>
      <c r="J19" s="72"/>
    </row>
    <row r="20" spans="2:10" ht="41.25" customHeight="1" x14ac:dyDescent="0.3">
      <c r="B20" s="12">
        <v>6</v>
      </c>
      <c r="C20" s="70" t="str">
        <f>IFERROR(VLOOKUP(B20,Hygiënescan!E:J,6,FALSE),"")</f>
        <v/>
      </c>
      <c r="D20" s="71"/>
      <c r="E20" s="71"/>
      <c r="F20" s="71"/>
      <c r="G20" s="71"/>
      <c r="H20" s="71"/>
      <c r="I20" s="71"/>
      <c r="J20" s="72"/>
    </row>
    <row r="21" spans="2:10" ht="41.25" customHeight="1" x14ac:dyDescent="0.3">
      <c r="B21" s="12">
        <v>7</v>
      </c>
      <c r="C21" s="70" t="str">
        <f>IFERROR(VLOOKUP(B21,Hygiënescan!E:J,6,FALSE),"")</f>
        <v/>
      </c>
      <c r="D21" s="71"/>
      <c r="E21" s="71"/>
      <c r="F21" s="71"/>
      <c r="G21" s="71"/>
      <c r="H21" s="71"/>
      <c r="I21" s="71"/>
      <c r="J21" s="72"/>
    </row>
    <row r="22" spans="2:10" ht="41.25" customHeight="1" x14ac:dyDescent="0.3">
      <c r="B22" s="12">
        <v>8</v>
      </c>
      <c r="C22" s="70" t="str">
        <f>IFERROR(VLOOKUP(B22,Hygiënescan!E:J,6,FALSE),"")</f>
        <v/>
      </c>
      <c r="D22" s="71"/>
      <c r="E22" s="71"/>
      <c r="F22" s="71"/>
      <c r="G22" s="71"/>
      <c r="H22" s="71"/>
      <c r="I22" s="71"/>
      <c r="J22" s="72"/>
    </row>
    <row r="23" spans="2:10" ht="41.25" customHeight="1" x14ac:dyDescent="0.3">
      <c r="B23" s="12">
        <v>9</v>
      </c>
      <c r="C23" s="70" t="str">
        <f>IFERROR(VLOOKUP(B23,Hygiënescan!E:J,6,FALSE),"")</f>
        <v/>
      </c>
      <c r="D23" s="71"/>
      <c r="E23" s="71"/>
      <c r="F23" s="71"/>
      <c r="G23" s="71"/>
      <c r="H23" s="71"/>
      <c r="I23" s="71"/>
      <c r="J23" s="72"/>
    </row>
    <row r="24" spans="2:10" ht="41.25" customHeight="1" x14ac:dyDescent="0.3">
      <c r="B24" s="12">
        <v>10</v>
      </c>
      <c r="C24" s="70" t="str">
        <f>IFERROR(VLOOKUP(B24,Hygiënescan!E:J,6,FALSE),"")</f>
        <v/>
      </c>
      <c r="D24" s="71"/>
      <c r="E24" s="71"/>
      <c r="F24" s="71"/>
      <c r="G24" s="71"/>
      <c r="H24" s="71"/>
      <c r="I24" s="71"/>
      <c r="J24" s="72"/>
    </row>
    <row r="25" spans="2:10" ht="41.25" customHeight="1" x14ac:dyDescent="0.3">
      <c r="B25" s="12">
        <v>11</v>
      </c>
      <c r="C25" s="70" t="str">
        <f>IFERROR(VLOOKUP(B25,Hygiënescan!E:J,6,FALSE),"")</f>
        <v/>
      </c>
      <c r="D25" s="71"/>
      <c r="E25" s="71"/>
      <c r="F25" s="71"/>
      <c r="G25" s="71"/>
      <c r="H25" s="71"/>
      <c r="I25" s="71"/>
      <c r="J25" s="72"/>
    </row>
    <row r="26" spans="2:10" ht="41.25" customHeight="1" x14ac:dyDescent="0.3">
      <c r="B26" s="12">
        <v>12</v>
      </c>
      <c r="C26" s="70" t="str">
        <f>IFERROR(VLOOKUP(B26,Hygiënescan!E:J,6,FALSE),"")</f>
        <v/>
      </c>
      <c r="D26" s="71"/>
      <c r="E26" s="71"/>
      <c r="F26" s="71"/>
      <c r="G26" s="71"/>
      <c r="H26" s="71"/>
      <c r="I26" s="71"/>
      <c r="J26" s="72"/>
    </row>
    <row r="27" spans="2:10" ht="41.25" customHeight="1" x14ac:dyDescent="0.3">
      <c r="B27" s="12">
        <v>13</v>
      </c>
      <c r="C27" s="70" t="str">
        <f>IFERROR(VLOOKUP(B27,Hygiënescan!E:J,6,FALSE),"")</f>
        <v/>
      </c>
      <c r="D27" s="71"/>
      <c r="E27" s="71"/>
      <c r="F27" s="71"/>
      <c r="G27" s="71"/>
      <c r="H27" s="71"/>
      <c r="I27" s="71"/>
      <c r="J27" s="72"/>
    </row>
    <row r="28" spans="2:10" ht="41.25" customHeight="1" x14ac:dyDescent="0.3">
      <c r="B28" s="12">
        <v>14</v>
      </c>
      <c r="C28" s="70" t="str">
        <f>IFERROR(VLOOKUP(B28,Hygiënescan!E:J,6,FALSE),"")</f>
        <v/>
      </c>
      <c r="D28" s="71"/>
      <c r="E28" s="71"/>
      <c r="F28" s="71"/>
      <c r="G28" s="71"/>
      <c r="H28" s="71"/>
      <c r="I28" s="71"/>
      <c r="J28" s="72"/>
    </row>
    <row r="29" spans="2:10" ht="41.25" customHeight="1" x14ac:dyDescent="0.3">
      <c r="B29" s="12">
        <v>15</v>
      </c>
      <c r="C29" s="70" t="str">
        <f>IFERROR(VLOOKUP(B29,Hygiënescan!E:J,6,FALSE),"")</f>
        <v/>
      </c>
      <c r="D29" s="71"/>
      <c r="E29" s="71"/>
      <c r="F29" s="71"/>
      <c r="G29" s="71"/>
      <c r="H29" s="71"/>
      <c r="I29" s="71"/>
      <c r="J29" s="72"/>
    </row>
    <row r="30" spans="2:10" ht="41.25" customHeight="1" x14ac:dyDescent="0.3">
      <c r="B30" s="12">
        <v>16</v>
      </c>
      <c r="C30" s="70" t="str">
        <f>IFERROR(VLOOKUP(B30,Hygiënescan!E:J,6,FALSE),"")</f>
        <v/>
      </c>
      <c r="D30" s="71"/>
      <c r="E30" s="71"/>
      <c r="F30" s="71"/>
      <c r="G30" s="71"/>
      <c r="H30" s="71"/>
      <c r="I30" s="71"/>
      <c r="J30" s="72"/>
    </row>
    <row r="31" spans="2:10" ht="41.25" customHeight="1" x14ac:dyDescent="0.3">
      <c r="B31" s="12">
        <v>17</v>
      </c>
      <c r="C31" s="70" t="str">
        <f>IFERROR(VLOOKUP(B31,Hygiënescan!E:J,6,FALSE),"")</f>
        <v/>
      </c>
      <c r="D31" s="71"/>
      <c r="E31" s="71"/>
      <c r="F31" s="71"/>
      <c r="G31" s="71"/>
      <c r="H31" s="71"/>
      <c r="I31" s="71"/>
      <c r="J31" s="72"/>
    </row>
    <row r="32" spans="2:10" ht="41.25" customHeight="1" x14ac:dyDescent="0.3">
      <c r="B32" s="12">
        <v>18</v>
      </c>
      <c r="C32" s="70" t="str">
        <f>IFERROR(VLOOKUP(B32,Hygiënescan!E:J,6,FALSE),"")</f>
        <v/>
      </c>
      <c r="D32" s="71"/>
      <c r="E32" s="71"/>
      <c r="F32" s="71"/>
      <c r="G32" s="71"/>
      <c r="H32" s="71"/>
      <c r="I32" s="71"/>
      <c r="J32" s="72"/>
    </row>
    <row r="33" spans="2:10" ht="41.25" customHeight="1" x14ac:dyDescent="0.3">
      <c r="B33" s="12">
        <v>19</v>
      </c>
      <c r="C33" s="70" t="str">
        <f>IFERROR(VLOOKUP(B33,Hygiënescan!E:J,6,FALSE),"")</f>
        <v/>
      </c>
      <c r="D33" s="71"/>
      <c r="E33" s="71"/>
      <c r="F33" s="71"/>
      <c r="G33" s="71"/>
      <c r="H33" s="71"/>
      <c r="I33" s="71"/>
      <c r="J33" s="72"/>
    </row>
    <row r="34" spans="2:10" ht="41.25" customHeight="1" x14ac:dyDescent="0.3">
      <c r="B34" s="12">
        <v>20</v>
      </c>
      <c r="C34" s="70" t="str">
        <f>IFERROR(VLOOKUP(B34,Hygiënescan!E:J,6,FALSE),"")</f>
        <v/>
      </c>
      <c r="D34" s="71"/>
      <c r="E34" s="71"/>
      <c r="F34" s="71"/>
      <c r="G34" s="71"/>
      <c r="H34" s="71"/>
      <c r="I34" s="71"/>
      <c r="J34" s="72"/>
    </row>
    <row r="35" spans="2:10" ht="41.25" customHeight="1" x14ac:dyDescent="0.3">
      <c r="B35" s="12">
        <v>21</v>
      </c>
      <c r="C35" s="70" t="str">
        <f>IFERROR(VLOOKUP(B35,Hygiënescan!E:J,6,FALSE),"")</f>
        <v/>
      </c>
      <c r="D35" s="71"/>
      <c r="E35" s="71"/>
      <c r="F35" s="71"/>
      <c r="G35" s="71"/>
      <c r="H35" s="71"/>
      <c r="I35" s="71"/>
      <c r="J35" s="72"/>
    </row>
    <row r="36" spans="2:10" ht="41.25" customHeight="1" thickBot="1" x14ac:dyDescent="0.35">
      <c r="B36" s="12">
        <v>22</v>
      </c>
      <c r="C36" s="73" t="str">
        <f>IFERROR(VLOOKUP(B36,Hygiënescan!E:J,6,FALSE),"")</f>
        <v/>
      </c>
      <c r="D36" s="74"/>
      <c r="E36" s="74"/>
      <c r="F36" s="74"/>
      <c r="G36" s="74"/>
      <c r="H36" s="74"/>
      <c r="I36" s="74"/>
      <c r="J36" s="75"/>
    </row>
    <row r="38" spans="2:10" x14ac:dyDescent="0.3">
      <c r="C38" s="46"/>
    </row>
    <row r="40" spans="2:10" x14ac:dyDescent="0.3">
      <c r="C40" s="46"/>
    </row>
  </sheetData>
  <sheetProtection password="87B1" sheet="1" objects="1" scenarios="1"/>
  <mergeCells count="24">
    <mergeCell ref="C31:J31"/>
    <mergeCell ref="C36:J36"/>
    <mergeCell ref="C35:J35"/>
    <mergeCell ref="C34:J34"/>
    <mergeCell ref="C32:J32"/>
    <mergeCell ref="C33:J33"/>
    <mergeCell ref="C26:J26"/>
    <mergeCell ref="C27:J27"/>
    <mergeCell ref="C28:J28"/>
    <mergeCell ref="C29:J29"/>
    <mergeCell ref="C30:J30"/>
    <mergeCell ref="C25:J25"/>
    <mergeCell ref="C24:J24"/>
    <mergeCell ref="C23:J23"/>
    <mergeCell ref="C18:J18"/>
    <mergeCell ref="C22:J22"/>
    <mergeCell ref="C21:J21"/>
    <mergeCell ref="C20:J20"/>
    <mergeCell ref="C19:J19"/>
    <mergeCell ref="C1:J1"/>
    <mergeCell ref="C2:J2"/>
    <mergeCell ref="C15:J15"/>
    <mergeCell ref="C16:J16"/>
    <mergeCell ref="C17:J17"/>
  </mergeCells>
  <conditionalFormatting sqref="C11">
    <cfRule type="expression" dxfId="3" priority="5">
      <formula>#REF!&lt;=#REF!</formula>
    </cfRule>
    <cfRule type="expression" dxfId="2" priority="6">
      <formula>#REF!&gt;#REF!</formula>
    </cfRule>
  </conditionalFormatting>
  <conditionalFormatting sqref="D3">
    <cfRule type="expression" dxfId="1" priority="3">
      <formula>D3&lt;=E3</formula>
    </cfRule>
    <cfRule type="expression" dxfId="0" priority="4">
      <formula>D3&gt;E3</formula>
    </cfRule>
  </conditionalFormatting>
  <pageMargins left="0.70866141732283472" right="0.70866141732283472" top="0.35433070866141736" bottom="0.35433070866141736" header="0.31496062992125984" footer="0.31496062992125984"/>
  <pageSetup paperSize="9" scale="6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0106E0818B18743AEAA8B24884E7DF5" ma:contentTypeVersion="12" ma:contentTypeDescription="Create a new document." ma:contentTypeScope="" ma:versionID="b5360df2bdf3f5ae8f9ac2997448b2a6">
  <xsd:schema xmlns:xsd="http://www.w3.org/2001/XMLSchema" xmlns:xs="http://www.w3.org/2001/XMLSchema" xmlns:p="http://schemas.microsoft.com/office/2006/metadata/properties" xmlns:ns2="a8384221-db39-4dcd-a484-84a996d423f7" xmlns:ns3="d742e78e-1692-4be3-a3ad-7acc55763cc5" targetNamespace="http://schemas.microsoft.com/office/2006/metadata/properties" ma:root="true" ma:fieldsID="8e75040cde4676dfd9f3aca24417d4ca" ns2:_="" ns3:_="">
    <xsd:import namespace="a8384221-db39-4dcd-a484-84a996d423f7"/>
    <xsd:import namespace="d742e78e-1692-4be3-a3ad-7acc55763cc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384221-db39-4dcd-a484-84a996d423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742e78e-1692-4be3-a3ad-7acc55763cc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00a7495-b2fd-44ae-8be0-f111d2a726bd}" ma:internalName="TaxCatchAll" ma:showField="CatchAllData" ma:web="d742e78e-1692-4be3-a3ad-7acc55763cc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742e78e-1692-4be3-a3ad-7acc55763cc5" xsi:nil="true"/>
    <lcf76f155ced4ddcb4097134ff3c332f xmlns="a8384221-db39-4dcd-a484-84a996d423f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D2A128-DE88-4868-933C-5C3E893332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384221-db39-4dcd-a484-84a996d423f7"/>
    <ds:schemaRef ds:uri="d742e78e-1692-4be3-a3ad-7acc55763c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F054FB1-226C-4AA8-9BDB-4CE67C1A6D30}">
  <ds:schemaRefs>
    <ds:schemaRef ds:uri="http://schemas.microsoft.com/sharepoint/v3/contenttype/forms"/>
  </ds:schemaRefs>
</ds:datastoreItem>
</file>

<file path=customXml/itemProps3.xml><?xml version="1.0" encoding="utf-8"?>
<ds:datastoreItem xmlns:ds="http://schemas.openxmlformats.org/officeDocument/2006/customXml" ds:itemID="{56BDF3B4-8245-47B7-A64E-49F3F747EEFB}">
  <ds:schemaRefs>
    <ds:schemaRef ds:uri="http://schemas.microsoft.com/office/2006/metadata/properties"/>
    <ds:schemaRef ds:uri="a8384221-db39-4dcd-a484-84a996d423f7"/>
    <ds:schemaRef ds:uri="http://purl.org/dc/terms/"/>
    <ds:schemaRef ds:uri="http://purl.org/dc/dcmityp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d742e78e-1692-4be3-a3ad-7acc55763cc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4</vt:i4>
      </vt:variant>
    </vt:vector>
  </HeadingPairs>
  <TitlesOfParts>
    <vt:vector size="7" baseType="lpstr">
      <vt:lpstr>Introductie</vt:lpstr>
      <vt:lpstr>Hygiënescan</vt:lpstr>
      <vt:lpstr>Score</vt:lpstr>
      <vt:lpstr>Hygiënescan!Afdrukbereik</vt:lpstr>
      <vt:lpstr>Introductie!Afdrukbereik</vt:lpstr>
      <vt:lpstr>Datum</vt:lpstr>
      <vt:lpstr>Naam_Kalverhouder</vt:lpstr>
    </vt:vector>
  </TitlesOfParts>
  <Company>Gezondheidsdienst voor Dieren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Bataille, Hanneke</dc:creator>
  <cp:lastModifiedBy>Dullaart, Nora</cp:lastModifiedBy>
  <cp:lastPrinted>2016-11-17T09:06:03Z</cp:lastPrinted>
  <dcterms:created xsi:type="dcterms:W3CDTF">2015-02-09T08:01:38Z</dcterms:created>
  <dcterms:modified xsi:type="dcterms:W3CDTF">2025-01-28T11:37:22Z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0x01010090106E0818B18743AEAA8B24884E7DF5</vt:lpwstr>
  </property>
  <property fmtid="{D5CDD505-2E9C-101B-9397-08002B2CF9AE}" pid="3" name="Order">
    <vt:r8>191600</vt:r8>
  </property>
  <property fmtid="{D5CDD505-2E9C-101B-9397-08002B2CF9AE}" pid="4" name="MSIP_Label_55e46f04-1151-4928-a464-2b4d83efefbb_Enabled">
    <vt:lpwstr>true</vt:lpwstr>
  </property>
  <property fmtid="{D5CDD505-2E9C-101B-9397-08002B2CF9AE}" pid="5" name="MSIP_Label_55e46f04-1151-4928-a464-2b4d83efefbb_SetDate">
    <vt:lpwstr>2025-01-28T11:31:02Z</vt:lpwstr>
  </property>
  <property fmtid="{D5CDD505-2E9C-101B-9397-08002B2CF9AE}" pid="6" name="MSIP_Label_55e46f04-1151-4928-a464-2b4d83efefbb_Method">
    <vt:lpwstr>Standard</vt:lpwstr>
  </property>
  <property fmtid="{D5CDD505-2E9C-101B-9397-08002B2CF9AE}" pid="7" name="MSIP_Label_55e46f04-1151-4928-a464-2b4d83efefbb_Name">
    <vt:lpwstr>General Information</vt:lpwstr>
  </property>
  <property fmtid="{D5CDD505-2E9C-101B-9397-08002B2CF9AE}" pid="8" name="MSIP_Label_55e46f04-1151-4928-a464-2b4d83efefbb_SiteId">
    <vt:lpwstr>52d58be5-69b4-421b-836e-b92dbe0b067d</vt:lpwstr>
  </property>
  <property fmtid="{D5CDD505-2E9C-101B-9397-08002B2CF9AE}" pid="9" name="MSIP_Label_55e46f04-1151-4928-a464-2b4d83efefbb_ActionId">
    <vt:lpwstr>2641a428-1f1c-4d56-b272-22aad04f87c1</vt:lpwstr>
  </property>
  <property fmtid="{D5CDD505-2E9C-101B-9397-08002B2CF9AE}" pid="10" name="MSIP_Label_55e46f04-1151-4928-a464-2b4d83efefbb_ContentBits">
    <vt:lpwstr>0</vt:lpwstr>
  </property>
  <property fmtid="{D5CDD505-2E9C-101B-9397-08002B2CF9AE}" pid="11" name="MediaServiceImageTags">
    <vt:lpwstr/>
  </property>
</Properties>
</file>